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rian\Desktop\CENNÍKY 2022\Selektr_\"/>
    </mc:Choice>
  </mc:AlternateContent>
  <bookViews>
    <workbookView xWindow="0" yWindow="0" windowWidth="0" windowHeight="0"/>
  </bookViews>
  <sheets>
    <sheet name="Rekapitulácia stavby" sheetId="1" r:id="rId1"/>
    <sheet name="1 - ODBERNÉ PLYNOVÉ ZARIA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'1 - ODBERNÉ PLYNOVÉ ZARIA...'!$C$122:$K$189</definedName>
    <definedName name="_xlnm.Print_Area" localSheetId="1">'1 - ODBERNÉ PLYNOVÉ ZARIA...'!$C$4:$J$76,'1 - ODBERNÉ PLYNOVÉ ZARIA...'!$C$82:$J$104,'1 - ODBERNÉ PLYNOVÉ ZARIA...'!$C$110:$J$189</definedName>
    <definedName name="_xlnm.Print_Titles" localSheetId="1">'1 - ODBERNÉ PLYNOVÉ ZARIA...'!$122:$122</definedName>
  </definedNames>
  <calcPr/>
</workbook>
</file>

<file path=xl/calcChain.xml><?xml version="1.0" encoding="utf-8"?>
<calcChain xmlns="http://schemas.openxmlformats.org/spreadsheetml/2006/main">
  <c i="1" l="1" r="AY95"/>
  <c r="AX95"/>
  <c i="2" r="J37"/>
  <c r="J36"/>
  <c r="J35"/>
  <c r="BI189"/>
  <c r="BH189"/>
  <c r="BG189"/>
  <c r="BE189"/>
  <c r="BK189"/>
  <c r="J189"/>
  <c r="BF189"/>
  <c r="BI188"/>
  <c r="BH188"/>
  <c r="BG188"/>
  <c r="BE188"/>
  <c r="BK188"/>
  <c r="J188"/>
  <c r="BF188"/>
  <c r="BI187"/>
  <c r="BH187"/>
  <c r="BG187"/>
  <c r="BE187"/>
  <c r="BK187"/>
  <c r="J187"/>
  <c r="BF187"/>
  <c r="BI186"/>
  <c r="BH186"/>
  <c r="BG186"/>
  <c r="BE186"/>
  <c r="BK186"/>
  <c r="J186"/>
  <c r="BF186"/>
  <c r="BI185"/>
  <c r="BH185"/>
  <c r="BG185"/>
  <c r="BE185"/>
  <c r="BK185"/>
  <c r="J185"/>
  <c r="BF185"/>
  <c r="BI184"/>
  <c r="BH184"/>
  <c r="BG184"/>
  <c r="BE184"/>
  <c r="BK184"/>
  <c r="J184"/>
  <c r="BF184"/>
  <c r="BI183"/>
  <c r="BH183"/>
  <c r="BG183"/>
  <c r="BE183"/>
  <c r="BK183"/>
  <c r="J183"/>
  <c r="BF183"/>
  <c r="BI182"/>
  <c r="BH182"/>
  <c r="BG182"/>
  <c r="BE182"/>
  <c r="BK182"/>
  <c r="J182"/>
  <c r="BF182"/>
  <c r="BI181"/>
  <c r="BH181"/>
  <c r="BG181"/>
  <c r="BE181"/>
  <c r="BK181"/>
  <c r="J181"/>
  <c r="BF181"/>
  <c r="BI180"/>
  <c r="BH180"/>
  <c r="BG180"/>
  <c r="BE180"/>
  <c r="BK180"/>
  <c r="J180"/>
  <c r="BF180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59"/>
  <c r="BH159"/>
  <c r="BG159"/>
  <c r="BE159"/>
  <c r="T159"/>
  <c r="T158"/>
  <c r="R159"/>
  <c r="R158"/>
  <c r="P159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113"/>
  <c i="1" r="L90"/>
  <c r="AM90"/>
  <c r="AM89"/>
  <c r="L89"/>
  <c r="AM87"/>
  <c r="L87"/>
  <c r="L85"/>
  <c r="L84"/>
  <c i="2" r="BK128"/>
  <c r="J136"/>
  <c r="BK171"/>
  <c r="BK166"/>
  <c r="J159"/>
  <c r="BK151"/>
  <c r="BK134"/>
  <c r="BK173"/>
  <c r="J173"/>
  <c r="BK145"/>
  <c i="1" r="AS94"/>
  <c i="2" r="BK156"/>
  <c r="J132"/>
  <c r="J171"/>
  <c r="J167"/>
  <c r="BK161"/>
  <c r="J153"/>
  <c r="BK147"/>
  <c r="J176"/>
  <c r="J147"/>
  <c r="J151"/>
  <c r="BK140"/>
  <c r="J145"/>
  <c r="J134"/>
  <c r="J138"/>
  <c r="J130"/>
  <c r="BK170"/>
  <c r="BK164"/>
  <c r="BK153"/>
  <c r="BK139"/>
  <c r="J177"/>
  <c r="BK142"/>
  <c r="J174"/>
  <c r="BK141"/>
  <c r="J157"/>
  <c r="J178"/>
  <c r="J169"/>
  <c r="BK163"/>
  <c r="BK150"/>
  <c r="BK131"/>
  <c r="BK174"/>
  <c r="BK135"/>
  <c r="J140"/>
  <c r="BK144"/>
  <c r="J161"/>
  <c r="J135"/>
  <c r="BK127"/>
  <c r="J166"/>
  <c r="J156"/>
  <c r="BK149"/>
  <c r="BK138"/>
  <c r="J141"/>
  <c r="J143"/>
  <c r="BK162"/>
  <c r="J137"/>
  <c r="BK129"/>
  <c r="J170"/>
  <c r="J164"/>
  <c r="J155"/>
  <c r="J149"/>
  <c r="BK126"/>
  <c r="BK178"/>
  <c r="J126"/>
  <c r="BK130"/>
  <c r="BK165"/>
  <c r="BK154"/>
  <c r="BK148"/>
  <c r="BK175"/>
  <c r="BK137"/>
  <c r="BK143"/>
  <c r="BK132"/>
  <c r="J139"/>
  <c r="J128"/>
  <c r="J165"/>
  <c r="J150"/>
  <c r="J142"/>
  <c r="J144"/>
  <c r="BK172"/>
  <c r="BK136"/>
  <c r="BK159"/>
  <c r="J133"/>
  <c r="BK177"/>
  <c r="BK169"/>
  <c r="BK157"/>
  <c r="BK146"/>
  <c r="BK176"/>
  <c r="J129"/>
  <c r="BK133"/>
  <c r="J146"/>
  <c r="J163"/>
  <c r="BK155"/>
  <c r="J131"/>
  <c r="J172"/>
  <c r="BK167"/>
  <c r="J162"/>
  <c r="J154"/>
  <c r="J148"/>
  <c r="J175"/>
  <c r="J127"/>
  <c l="1" r="T125"/>
  <c r="R160"/>
  <c r="BK152"/>
  <c r="J152"/>
  <c r="J99"/>
  <c r="T160"/>
  <c r="P168"/>
  <c r="BK125"/>
  <c r="J125"/>
  <c r="J98"/>
  <c r="T152"/>
  <c r="R125"/>
  <c r="BK160"/>
  <c r="J160"/>
  <c r="J101"/>
  <c r="R168"/>
  <c r="P152"/>
  <c r="BK168"/>
  <c r="J168"/>
  <c r="J102"/>
  <c r="BK179"/>
  <c r="J179"/>
  <c r="J103"/>
  <c r="P125"/>
  <c r="P124"/>
  <c r="P123"/>
  <c i="1" r="AU95"/>
  <c i="2" r="R152"/>
  <c r="P160"/>
  <c r="T168"/>
  <c r="BK158"/>
  <c r="J158"/>
  <c r="J100"/>
  <c r="E85"/>
  <c r="BF142"/>
  <c r="BF144"/>
  <c r="BF146"/>
  <c r="BF172"/>
  <c r="BF174"/>
  <c r="J89"/>
  <c r="F92"/>
  <c r="BF134"/>
  <c r="BF136"/>
  <c r="BF137"/>
  <c r="BF139"/>
  <c r="BF140"/>
  <c r="BF143"/>
  <c r="BF145"/>
  <c r="BF173"/>
  <c r="BF178"/>
  <c r="BF175"/>
  <c r="BF130"/>
  <c r="BF133"/>
  <c r="BF138"/>
  <c r="BF141"/>
  <c r="BF147"/>
  <c r="BF148"/>
  <c r="BF149"/>
  <c r="BF150"/>
  <c r="BF151"/>
  <c r="BF153"/>
  <c r="BF154"/>
  <c r="BF155"/>
  <c r="BF159"/>
  <c r="BF163"/>
  <c r="BF164"/>
  <c r="BF165"/>
  <c r="BF166"/>
  <c r="BF167"/>
  <c r="BF169"/>
  <c r="BF170"/>
  <c r="BF171"/>
  <c r="BF177"/>
  <c r="BF126"/>
  <c r="BF128"/>
  <c r="BF129"/>
  <c r="BF131"/>
  <c r="BF132"/>
  <c r="BF135"/>
  <c r="BF156"/>
  <c r="BF157"/>
  <c r="BF161"/>
  <c r="BF162"/>
  <c r="BF176"/>
  <c r="BF127"/>
  <c r="F36"/>
  <c i="1" r="BC95"/>
  <c r="BC94"/>
  <c r="W32"/>
  <c i="2" r="F35"/>
  <c i="1" r="BB95"/>
  <c r="BB94"/>
  <c r="W31"/>
  <c r="AU94"/>
  <c i="2" r="J33"/>
  <c i="1" r="AV95"/>
  <c i="2" r="F33"/>
  <c i="1" r="AZ95"/>
  <c r="AZ94"/>
  <c r="AV94"/>
  <c r="AK29"/>
  <c i="2" r="F37"/>
  <c i="1" r="BD95"/>
  <c r="BD94"/>
  <c r="W33"/>
  <c i="2" l="1" r="R124"/>
  <c r="R123"/>
  <c r="T124"/>
  <c r="T123"/>
  <c r="BK124"/>
  <c r="BK123"/>
  <c r="J123"/>
  <c r="J30"/>
  <c i="1" r="AG95"/>
  <c r="AG94"/>
  <c r="AK26"/>
  <c r="W29"/>
  <c r="AX94"/>
  <c r="AY94"/>
  <c i="2" r="J34"/>
  <c i="1" r="AW95"/>
  <c r="AT95"/>
  <c r="AN95"/>
  <c i="2" r="F34"/>
  <c i="1" r="BA95"/>
  <c r="BA94"/>
  <c r="W30"/>
  <c i="2" l="1" r="J96"/>
  <c r="J124"/>
  <c r="J97"/>
  <c r="J39"/>
  <c i="1" r="AW94"/>
  <c r="AK30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<sst xmlns="http://schemas.openxmlformats.org/spreadsheetml/2006/main">
  <si>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</si>
  <si>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</si>
  <si>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</si>
  <si>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</si>
  <si>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</si>
  <si>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{78ac078b-b0ef-4fe5-971e-78fd5bbdc77b}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</si>
  <si>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</si>
  <si>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</si>
  <si>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</si>
  <si>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</si>
  <si>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</si>
  <si>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</si>
  <si>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</si>
  <si>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2024-115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</si>
  <si>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</si>
  <si>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</si>
  <si>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PLYNOVÁ KOTOLŇA STARÉ GRUNTY 55 BRATISLAVA - MODERNIZÁCIA</t>
  </si>
  <si>
    <t>JKSO:</t>
  </si>
  <si>
    <t>KS:</t>
  </si>
  <si>
    <t>Miesto:</t>
  </si>
  <si>
    <t>Staré Grunty 55, Bratislava Karlova Ves</t>
  </si>
  <si>
    <t>Dátum:</t>
  </si>
  <si>
    <t>16. 7. 2024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</si>
  <si>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</si>
  <si>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</si>
  <si>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</si>
  <si>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</si>
  <si>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</si>
  <si>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</si>
  <si>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</si>
  <si>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Ing. SZALAY ZSOLT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</si>
  <si>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</si>
  <si>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</si>
  <si>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</si>
  <si>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</si>
  <si>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</si>
  <si>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</si>
  <si>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</si>
  <si>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</si>
  <si>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</si>
  <si>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</si>
  <si>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</si>
  <si>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</si>
  <si>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</si>
  <si>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</si>
  <si>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</si>
  <si>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</si>
  <si>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</si>
  <si>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</si>
  <si>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</si>
  <si>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</si>
  <si>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</si>
  <si>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</si>
  <si>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</si>
  <si>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</si>
  <si>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</si>
  <si>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</si>
  <si>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</si>
  <si>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</si>
  <si>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</si>
  <si>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</si>
  <si>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</si>
  <si>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</si>
  <si>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</si>
  <si>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</si>
  <si>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</si>
  <si>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</si>
  <si>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</si>
  <si>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</si>
  <si>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</si>
  <si>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</si>
  <si>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</si>
  <si>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</si>
  <si>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</si>
  <si>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</si>
  <si>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</si>
  <si>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</si>
  <si>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</si>
  <si>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</si>
  <si>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</si>
  <si>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ODBERNÉ PLYNOVÉ ZARIADENIE</t>
  </si>
  <si>
    <t>STA</t>
  </si>
  <si>
    <t>{78f60ae8-7975-4614-bbe4-4aaca2ef21b4}</t>
  </si>
  <si>
    <t>KRYCÍ LIST ROZPOČTU</t>
  </si>
  <si>
    <t>Objekt:</t>
  </si>
  <si>
    <t>1 - ODBERNÉ PLYNOVÉ ZARIADENIE</t>
  </si>
  <si>
    <t>Univerzita Komenského v Bratislave</t>
  </si>
  <si>
    <t>43297447</t>
  </si>
  <si>
    <t>Szutyányi Marián</t>
  </si>
  <si>
    <t>1026716713</t>
  </si>
  <si>
    <t>REKAPITULÁCIA ROZPOČTU</t>
  </si>
  <si>
    <t>Kód dielu - Popis</t>
  </si>
  <si>
    <t>Cena celkom [EUR]</t>
  </si>
  <si>
    <t>Náklady z rozpočtu</t>
  </si>
  <si>
    <t>-1</t>
  </si>
  <si>
    <t>PSV - Práce a dodávky PSV</t>
  </si>
  <si>
    <t xml:space="preserve">    723 - Zdravotechnika - vnútorný plynovod</t>
  </si>
  <si>
    <t xml:space="preserve">    767 - Konštrukcie doplnkové kovové</t>
  </si>
  <si>
    <t xml:space="preserve">    783 - Nátery</t>
  </si>
  <si>
    <t xml:space="preserve">    95-M - Revízie</t>
  </si>
  <si>
    <t xml:space="preserve">    23-M - Montáže potrubia</t>
  </si>
  <si>
    <t xml:space="preserve"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</si>
  <si>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</si>
  <si>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</si>
  <si>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</si>
  <si>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</si>
  <si>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</si>
  <si>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</si>
  <si>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</si>
  <si>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</si>
  <si>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</si>
  <si>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</si>
  <si>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</si>
  <si>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</si>
  <si>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</si>
  <si>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</si>
  <si>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2</t>
  </si>
  <si>
    <t>ROZPOCET</t>
  </si>
  <si>
    <t>723</t>
  </si>
  <si>
    <t>Zdravotechnika - vnútorný plynovod</t>
  </si>
  <si>
    <t>K</t>
  </si>
  <si>
    <t>723120202.S</t>
  </si>
  <si>
    <t>Potrubie z oceľových rúrok závitových čiernych spájaných zvarovaním - akosť 11 353.0 DN 15</t>
  </si>
  <si>
    <t>m</t>
  </si>
  <si>
    <t>16</t>
  </si>
  <si>
    <t>1272488818</t>
  </si>
  <si>
    <t>723120204.S</t>
  </si>
  <si>
    <t>Potrubie z oceľových rúrok závitových čiernych spájaných zvarovaním - akosť 11 353.0 DN 25</t>
  </si>
  <si>
    <t>1744257252</t>
  </si>
  <si>
    <t>3</t>
  </si>
  <si>
    <t>723120206.S</t>
  </si>
  <si>
    <t>Potrubie z oceľových rúrok závitových čiernych spájaných zvarovaním - akosť 11 353.0 DN 50</t>
  </si>
  <si>
    <t>1134755840</t>
  </si>
  <si>
    <t>4</t>
  </si>
  <si>
    <t>723190204.S</t>
  </si>
  <si>
    <t>Prípojka plynovodná z oceľových rúrok závitových čiernych spájaných na závit DN 25</t>
  </si>
  <si>
    <t>súb.</t>
  </si>
  <si>
    <t>-2132887841</t>
  </si>
  <si>
    <t>5</t>
  </si>
  <si>
    <t>723190207.S</t>
  </si>
  <si>
    <t>Prípojka plynovodná z oceľových rúrok závitových čiernych spájaných na závit DN 50</t>
  </si>
  <si>
    <t>-394577982</t>
  </si>
  <si>
    <t>6</t>
  </si>
  <si>
    <t>723190253.S</t>
  </si>
  <si>
    <t>Prípojka k strojom a zariadeniam vyvedenie a upevnenie plynovodných výpustiek na potrubí DN 25</t>
  </si>
  <si>
    <t>ks</t>
  </si>
  <si>
    <t>148642540</t>
  </si>
  <si>
    <t>7</t>
  </si>
  <si>
    <t>723190254.S</t>
  </si>
  <si>
    <t>Prípojka k strojom a zar. vyvedenie a upevnenie plyn. výpustiek na potrubí nad 25 do DN 50</t>
  </si>
  <si>
    <t>483824131</t>
  </si>
  <si>
    <t>8</t>
  </si>
  <si>
    <t>723221021.S</t>
  </si>
  <si>
    <t>Montáž vzorkovacieho guľového uzáveru priameho G 1/2</t>
  </si>
  <si>
    <t>1616393627</t>
  </si>
  <si>
    <t>9</t>
  </si>
  <si>
    <t>M</t>
  </si>
  <si>
    <t>551340010000.S</t>
  </si>
  <si>
    <t>Vzorkovací uzáver plynu priamy d 9,8 mm, 1/2", niklovaná mosadz</t>
  </si>
  <si>
    <t>32</t>
  </si>
  <si>
    <t>-351301188</t>
  </si>
  <si>
    <t>10</t>
  </si>
  <si>
    <t>723221033.S</t>
  </si>
  <si>
    <t xml:space="preserve">Montáž manometra radiálneho pre plyn D 160 </t>
  </si>
  <si>
    <t>-1705572146</t>
  </si>
  <si>
    <t>11</t>
  </si>
  <si>
    <t>388430004900.S</t>
  </si>
  <si>
    <t>Ukazovací tlakomer v kovovom puzdre D160 presnosť 1,6% rozsah 0-6 kPa s ventilom a slučkou navarovacou</t>
  </si>
  <si>
    <t>-562214931</t>
  </si>
  <si>
    <t>12</t>
  </si>
  <si>
    <t>723231006.S</t>
  </si>
  <si>
    <t>Montáž guľového uzáveru plynu priameho G 1/2</t>
  </si>
  <si>
    <t>-2082747999</t>
  </si>
  <si>
    <t>13</t>
  </si>
  <si>
    <t>551340004700.S</t>
  </si>
  <si>
    <t>Guľový uzáver na plyn 1/2", plnoprietokový s obojstranne predĺženým závitom, niklovaná mosadz</t>
  </si>
  <si>
    <t>884982688</t>
  </si>
  <si>
    <t>14</t>
  </si>
  <si>
    <t>723231012.S</t>
  </si>
  <si>
    <t>Montáž guľového uzáveru plynu priameho G 1</t>
  </si>
  <si>
    <t>1965011394</t>
  </si>
  <si>
    <t>15</t>
  </si>
  <si>
    <t>551340004900.S</t>
  </si>
  <si>
    <t>Guľový uzáver na plyn 1", plnoprietokový s obojstranne predĺženým závitom, niklovaná mosadz</t>
  </si>
  <si>
    <t>205912131</t>
  </si>
  <si>
    <t>723231021.S</t>
  </si>
  <si>
    <t>Montáž guľového uzáveru plynu priameho G 2</t>
  </si>
  <si>
    <t>1098570056</t>
  </si>
  <si>
    <t>17</t>
  </si>
  <si>
    <t>551340005200.S</t>
  </si>
  <si>
    <t>Guľový uzáver na plyn 2", plnoprietokový s obojstranne predĺženým závitom, niklovaná mosadz</t>
  </si>
  <si>
    <t>-512410338</t>
  </si>
  <si>
    <t>18</t>
  </si>
  <si>
    <t>723239203.S</t>
  </si>
  <si>
    <t>Montáž armatúr plynových s dvoma závitmi G 1 ostatné typy</t>
  </si>
  <si>
    <t>-1511916444</t>
  </si>
  <si>
    <t>19</t>
  </si>
  <si>
    <t>FM040000B10</t>
  </si>
  <si>
    <t>Plynový filter - závitový - 1"; PN 6; 10µm, IVAR.FM</t>
  </si>
  <si>
    <t>-480272965</t>
  </si>
  <si>
    <t>723239206.S</t>
  </si>
  <si>
    <t>Montáž armatúr plynových s dvoma závitmi G 2 ostatné typy</t>
  </si>
  <si>
    <t>-1853726256</t>
  </si>
  <si>
    <t>21</t>
  </si>
  <si>
    <t>FM070000B10</t>
  </si>
  <si>
    <t>Plynový filter - závitový - 2"; PN 6; 10µm, IVAR.FM</t>
  </si>
  <si>
    <t>-876726026</t>
  </si>
  <si>
    <t>22</t>
  </si>
  <si>
    <t>734391124.S</t>
  </si>
  <si>
    <t>Ostatné horúcovodné armatúry, kondenzačná slučka na privarenie STN 13 7533.1 - stočené</t>
  </si>
  <si>
    <t>58943715</t>
  </si>
  <si>
    <t>23</t>
  </si>
  <si>
    <t>734499211.S</t>
  </si>
  <si>
    <t>Ostatné meracie armatúry, montáž návarka M 20 x 1,5</t>
  </si>
  <si>
    <t>-1417186280</t>
  </si>
  <si>
    <t>24</t>
  </si>
  <si>
    <t>388320004400.S</t>
  </si>
  <si>
    <t>Návarok priamy M20x1,5 mm - 19 mm</t>
  </si>
  <si>
    <t>-1009153191</t>
  </si>
  <si>
    <t>25</t>
  </si>
  <si>
    <t>998723201.S</t>
  </si>
  <si>
    <t>Presun hmôt pre vnútorný plynovod v objektoch výšky do 6 m</t>
  </si>
  <si>
    <t>%</t>
  </si>
  <si>
    <t>-515619817</t>
  </si>
  <si>
    <t>26</t>
  </si>
  <si>
    <t>998723292.S</t>
  </si>
  <si>
    <t>Plynovod, prípl.za presun nad vymedz. najväčšiu dopravnú vzdialenosť do 100 m</t>
  </si>
  <si>
    <t>1441506613</t>
  </si>
  <si>
    <t>767</t>
  </si>
  <si>
    <t>Konštrukcie doplnkové kovové</t>
  </si>
  <si>
    <t>27</t>
  </si>
  <si>
    <t>767995101.S</t>
  </si>
  <si>
    <t>Montáž ostatných atypických kovových stavebných doplnkových konštrukcií do 5 kg</t>
  </si>
  <si>
    <t>kpl</t>
  </si>
  <si>
    <t>1841638547</t>
  </si>
  <si>
    <t>28</t>
  </si>
  <si>
    <t>484530068700.S</t>
  </si>
  <si>
    <t>Kotviací a upevnovací materiál</t>
  </si>
  <si>
    <t>1094490122</t>
  </si>
  <si>
    <t>29</t>
  </si>
  <si>
    <t>484530068800.S</t>
  </si>
  <si>
    <t>Drobný inštalačný a spojovací materiál</t>
  </si>
  <si>
    <t>-116043296</t>
  </si>
  <si>
    <t>30</t>
  </si>
  <si>
    <t>998767201.S</t>
  </si>
  <si>
    <t>Presun hmôt pre kovové stavebné doplnkové konštrukcie v objektoch výšky do 6 m</t>
  </si>
  <si>
    <t>564558293</t>
  </si>
  <si>
    <t>31</t>
  </si>
  <si>
    <t>998767292.S</t>
  </si>
  <si>
    <t>Kovové stav.dopln.konštr., prípl.za presun nad najväčšiu dopr. vzdial. do 100 m</t>
  </si>
  <si>
    <t>750653915</t>
  </si>
  <si>
    <t>783</t>
  </si>
  <si>
    <t>Nátery</t>
  </si>
  <si>
    <t>783424341.S</t>
  </si>
  <si>
    <t>Nátery kov.potr.a armatúr v kanáloch a šachtách syntetické potrubie do DN 50 mm dvojnás. 1x email a základný náter - 140µm</t>
  </si>
  <si>
    <t>-1301044598</t>
  </si>
  <si>
    <t>95-M</t>
  </si>
  <si>
    <t>Revízie</t>
  </si>
  <si>
    <t>33</t>
  </si>
  <si>
    <t>950506003.S</t>
  </si>
  <si>
    <t>Domové plynovody kontrola súladu realiz.inšt.s proj.dok.plynovodu nad 50m za každých ďaľ.i započ.20m</t>
  </si>
  <si>
    <t>úsek</t>
  </si>
  <si>
    <t>64</t>
  </si>
  <si>
    <t>-1021526705</t>
  </si>
  <si>
    <t>34</t>
  </si>
  <si>
    <t>950506010.S</t>
  </si>
  <si>
    <t>Domové plynovody umiestnenia a funkcie hlavného uzáveru kuželového, guľového</t>
  </si>
  <si>
    <t>-1081010028</t>
  </si>
  <si>
    <t>35</t>
  </si>
  <si>
    <t>950506019.S</t>
  </si>
  <si>
    <t>Domové plynovody tesnosti spoja penotvorným roztokom</t>
  </si>
  <si>
    <t>-483735196</t>
  </si>
  <si>
    <t>36</t>
  </si>
  <si>
    <t>950506029.S</t>
  </si>
  <si>
    <t>Dom.plyn.opakov.tlak.sk.dom.plynovod.kontrola plynovodu pred natlak.do DN50 nad50m za každých ďaľ.20</t>
  </si>
  <si>
    <t>-599350706</t>
  </si>
  <si>
    <t>37</t>
  </si>
  <si>
    <t>950506037.S</t>
  </si>
  <si>
    <t>Domové plynovody odvzdušnenie plynovodu do DN 50 nad 50 m za každých ďaľších i započatých 20 m</t>
  </si>
  <si>
    <t>176299262</t>
  </si>
  <si>
    <t>38</t>
  </si>
  <si>
    <t>950506038.S</t>
  </si>
  <si>
    <t>Správa o odbornej skúške plynového rzariadenia Podľa § 13 MSVaR SR vyhl. 508 / 2009 Z.z., Druh zariadenia: Bg NTL plynofikácia TPP 704 01, STN EN 1775</t>
  </si>
  <si>
    <t>-1418785910</t>
  </si>
  <si>
    <t>39</t>
  </si>
  <si>
    <t>950506039.S</t>
  </si>
  <si>
    <t>Domové plynovody - úradná skúška, overenie konštrukčnej dokumentácie</t>
  </si>
  <si>
    <t>1245107503</t>
  </si>
  <si>
    <t>23-M</t>
  </si>
  <si>
    <t>Montáže potrubia</t>
  </si>
  <si>
    <t>40</t>
  </si>
  <si>
    <t>230230201.S</t>
  </si>
  <si>
    <t xml:space="preserve">Príprava na odstránenie plynu z potrubia </t>
  </si>
  <si>
    <t>-1770415674</t>
  </si>
  <si>
    <t>41</t>
  </si>
  <si>
    <t>230230211.S</t>
  </si>
  <si>
    <t>Odstránenie plynu z potrubia do DN 50</t>
  </si>
  <si>
    <t>1106439178</t>
  </si>
  <si>
    <t>42</t>
  </si>
  <si>
    <t>722220861.S</t>
  </si>
  <si>
    <t xml:space="preserve">Demontáž armatúry závitovej s dvomi závitmi do G 3/4,  -0,00053t</t>
  </si>
  <si>
    <t>1549006696</t>
  </si>
  <si>
    <t>43</t>
  </si>
  <si>
    <t>722220862.S</t>
  </si>
  <si>
    <t xml:space="preserve">Demontáž armatúry závitovej s dvomi závitmi nad G 3/4 do G 5/4,  -0,00123t</t>
  </si>
  <si>
    <t>544873083</t>
  </si>
  <si>
    <t>44</t>
  </si>
  <si>
    <t>722290821.S</t>
  </si>
  <si>
    <t>Vnútrostav. premiestnenie vybúraných hmôt vnútorný vodovod vodorovne do 100 m z budov vys. do 6 m</t>
  </si>
  <si>
    <t>t</t>
  </si>
  <si>
    <t>2140800051</t>
  </si>
  <si>
    <t>45</t>
  </si>
  <si>
    <t>723150801.S</t>
  </si>
  <si>
    <t xml:space="preserve">Demontáž potrubia zvarovaného z oceľových rúrok hladkých do DN 32,  -0,00254t</t>
  </si>
  <si>
    <t>-637121483</t>
  </si>
  <si>
    <t>46</t>
  </si>
  <si>
    <t>723290821.S</t>
  </si>
  <si>
    <t>Vnútrostaveniskové premiestnenie vybúraných hmôt vnútorný plynovod vodorovne do 100 m z budov vys. do 6 m</t>
  </si>
  <si>
    <t>1262996422</t>
  </si>
  <si>
    <t>47</t>
  </si>
  <si>
    <t>733190801.S</t>
  </si>
  <si>
    <t>Demontáž príslušenstva potrubia, odrezanie objímky dvojitej do DN 50 -0,00072t</t>
  </si>
  <si>
    <t>1275407707</t>
  </si>
  <si>
    <t>48</t>
  </si>
  <si>
    <t>733191913.S</t>
  </si>
  <si>
    <t>Oprava rozvodov potrubí z oceľových rúrok zaslepenie kovaním a zavarením DN 15</t>
  </si>
  <si>
    <t>27453127</t>
  </si>
  <si>
    <t>49</t>
  </si>
  <si>
    <t>733191915.S</t>
  </si>
  <si>
    <t>Oprava rozvodov potrubí z oceľových rúrok zaslepenie kovaním a zavarením DN 25</t>
  </si>
  <si>
    <t>1705714753</t>
  </si>
  <si>
    <t>VP</t>
  </si>
  <si>
    <t xml:space="preserve">  Práce naviac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</si>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</sst>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64" fontId="15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20" fillId="2" borderId="22" xfId="0" applyFont="1" applyFill="1" applyBorder="1" applyAlignment="1" applyProtection="1">
      <alignment horizontal="left" vertical="center"/>
      <protection locked="0"/>
    </xf>
    <xf numFmtId="0" fontId="20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11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45" t="s">
        <v>39</v>
      </c>
      <c r="G29" s="44"/>
      <c r="H29" s="44"/>
      <c r="I29" s="44"/>
      <c r="J29" s="44"/>
      <c r="K29" s="44"/>
      <c r="L29" s="46">
        <v>0.20000000000000001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8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8">
        <f>ROUND(AV94, 2)</f>
        <v>0</v>
      </c>
      <c r="AL29" s="47"/>
      <c r="AM29" s="47"/>
      <c r="AN29" s="47"/>
      <c r="AO29" s="47"/>
      <c r="AP29" s="47"/>
      <c r="AQ29" s="47"/>
      <c r="AR29" s="49"/>
      <c r="AS29" s="50"/>
      <c r="AT29" s="50"/>
      <c r="AU29" s="50"/>
      <c r="AV29" s="50"/>
      <c r="AW29" s="50"/>
      <c r="AX29" s="50"/>
      <c r="AY29" s="50"/>
      <c r="AZ29" s="50"/>
      <c r="BE29" s="51"/>
    </row>
    <row r="30" s="3" customFormat="1" ht="14.4" customHeight="1">
      <c r="A30" s="3"/>
      <c r="B30" s="43"/>
      <c r="C30" s="44"/>
      <c r="D30" s="44"/>
      <c r="E30" s="44"/>
      <c r="F30" s="45" t="s">
        <v>40</v>
      </c>
      <c r="G30" s="44"/>
      <c r="H30" s="44"/>
      <c r="I30" s="44"/>
      <c r="J30" s="44"/>
      <c r="K30" s="44"/>
      <c r="L30" s="46">
        <v>0.20000000000000001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8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8">
        <f>ROUND(AW94, 2)</f>
        <v>0</v>
      </c>
      <c r="AL30" s="47"/>
      <c r="AM30" s="47"/>
      <c r="AN30" s="47"/>
      <c r="AO30" s="47"/>
      <c r="AP30" s="47"/>
      <c r="AQ30" s="47"/>
      <c r="AR30" s="49"/>
      <c r="AS30" s="50"/>
      <c r="AT30" s="50"/>
      <c r="AU30" s="50"/>
      <c r="AV30" s="50"/>
      <c r="AW30" s="50"/>
      <c r="AX30" s="50"/>
      <c r="AY30" s="50"/>
      <c r="AZ30" s="50"/>
      <c r="BE30" s="51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52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53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53">
        <v>0</v>
      </c>
      <c r="AL31" s="44"/>
      <c r="AM31" s="44"/>
      <c r="AN31" s="44"/>
      <c r="AO31" s="44"/>
      <c r="AP31" s="44"/>
      <c r="AQ31" s="44"/>
      <c r="AR31" s="54"/>
      <c r="BE31" s="51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52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53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53">
        <v>0</v>
      </c>
      <c r="AL32" s="44"/>
      <c r="AM32" s="44"/>
      <c r="AN32" s="44"/>
      <c r="AO32" s="44"/>
      <c r="AP32" s="44"/>
      <c r="AQ32" s="44"/>
      <c r="AR32" s="54"/>
      <c r="BE32" s="51"/>
    </row>
    <row r="33" hidden="1" s="3" customFormat="1" ht="14.4" customHeight="1">
      <c r="A33" s="3"/>
      <c r="B33" s="43"/>
      <c r="C33" s="44"/>
      <c r="D33" s="44"/>
      <c r="E33" s="44"/>
      <c r="F33" s="45" t="s">
        <v>43</v>
      </c>
      <c r="G33" s="44"/>
      <c r="H33" s="44"/>
      <c r="I33" s="44"/>
      <c r="J33" s="44"/>
      <c r="K33" s="44"/>
      <c r="L33" s="46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8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8">
        <v>0</v>
      </c>
      <c r="AL33" s="47"/>
      <c r="AM33" s="47"/>
      <c r="AN33" s="47"/>
      <c r="AO33" s="47"/>
      <c r="AP33" s="47"/>
      <c r="AQ33" s="47"/>
      <c r="AR33" s="49"/>
      <c r="AS33" s="50"/>
      <c r="AT33" s="50"/>
      <c r="AU33" s="50"/>
      <c r="AV33" s="50"/>
      <c r="AW33" s="50"/>
      <c r="AX33" s="50"/>
      <c r="AY33" s="50"/>
      <c r="AZ33" s="50"/>
      <c r="BE33" s="51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55"/>
      <c r="D35" s="56" t="s">
        <v>44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45</v>
      </c>
      <c r="U35" s="57"/>
      <c r="V35" s="57"/>
      <c r="W35" s="57"/>
      <c r="X35" s="59" t="s">
        <v>46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62"/>
      <c r="C49" s="63"/>
      <c r="D49" s="64" t="s">
        <v>47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4" t="s">
        <v>48</v>
      </c>
      <c r="AI49" s="65"/>
      <c r="AJ49" s="65"/>
      <c r="AK49" s="65"/>
      <c r="AL49" s="65"/>
      <c r="AM49" s="65"/>
      <c r="AN49" s="65"/>
      <c r="AO49" s="65"/>
      <c r="AP49" s="63"/>
      <c r="AQ49" s="63"/>
      <c r="AR49" s="66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7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7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7" t="s">
        <v>49</v>
      </c>
      <c r="AI60" s="39"/>
      <c r="AJ60" s="39"/>
      <c r="AK60" s="39"/>
      <c r="AL60" s="39"/>
      <c r="AM60" s="67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64" t="s">
        <v>51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4" t="s">
        <v>52</v>
      </c>
      <c r="AI64" s="68"/>
      <c r="AJ64" s="68"/>
      <c r="AK64" s="68"/>
      <c r="AL64" s="68"/>
      <c r="AM64" s="68"/>
      <c r="AN64" s="68"/>
      <c r="AO64" s="68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7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7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7" t="s">
        <v>49</v>
      </c>
      <c r="AI75" s="39"/>
      <c r="AJ75" s="39"/>
      <c r="AK75" s="39"/>
      <c r="AL75" s="39"/>
      <c r="AM75" s="67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41"/>
      <c r="BE77" s="35"/>
    </row>
    <row r="81" s="2" customFormat="1" ht="6.96" customHeight="1">
      <c r="A81" s="35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73"/>
      <c r="C84" s="29" t="s">
        <v>12</v>
      </c>
      <c r="D84" s="74"/>
      <c r="E84" s="74"/>
      <c r="F84" s="74"/>
      <c r="G84" s="74"/>
      <c r="H84" s="74"/>
      <c r="I84" s="74"/>
      <c r="J84" s="74"/>
      <c r="K84" s="74"/>
      <c r="L84" s="74" t="str">
        <f>K5</f>
        <v>2024-115</v>
      </c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5"/>
      <c r="BE84" s="4"/>
    </row>
    <row r="85" s="5" customFormat="1" ht="36.96" customHeight="1">
      <c r="A85" s="5"/>
      <c r="B85" s="76"/>
      <c r="C85" s="77" t="s">
        <v>15</v>
      </c>
      <c r="D85" s="78"/>
      <c r="E85" s="78"/>
      <c r="F85" s="78"/>
      <c r="G85" s="78"/>
      <c r="H85" s="78"/>
      <c r="I85" s="78"/>
      <c r="J85" s="78"/>
      <c r="K85" s="78"/>
      <c r="L85" s="79" t="str">
        <f>K6</f>
        <v>PLYNOVÁ KOTOLŇA STARÉ GRUNTY 55 BRATISLAVA - MODERNIZÁCIA</v>
      </c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80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19</v>
      </c>
      <c r="D87" s="37"/>
      <c r="E87" s="37"/>
      <c r="F87" s="37"/>
      <c r="G87" s="37"/>
      <c r="H87" s="37"/>
      <c r="I87" s="37"/>
      <c r="J87" s="37"/>
      <c r="K87" s="37"/>
      <c r="L87" s="81" t="str">
        <f>IF(K8="","",K8)</f>
        <v>Staré Grunty 55, Bratislava Karlova Ves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82" t="str">
        <f>IF(AN8= "","",AN8)</f>
        <v>16. 7. 2024</v>
      </c>
      <c r="AN87" s="82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7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83" t="str">
        <f>IF(E17="","",E17)</f>
        <v>Ing. SZALAY ZSOLT</v>
      </c>
      <c r="AN89" s="74"/>
      <c r="AO89" s="74"/>
      <c r="AP89" s="74"/>
      <c r="AQ89" s="37"/>
      <c r="AR89" s="41"/>
      <c r="AS89" s="84" t="s">
        <v>54</v>
      </c>
      <c r="AT89" s="85"/>
      <c r="AU89" s="86"/>
      <c r="AV89" s="86"/>
      <c r="AW89" s="86"/>
      <c r="AX89" s="86"/>
      <c r="AY89" s="86"/>
      <c r="AZ89" s="86"/>
      <c r="BA89" s="86"/>
      <c r="BB89" s="86"/>
      <c r="BC89" s="86"/>
      <c r="BD89" s="87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7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83" t="str">
        <f>IF(E20="","",E20)</f>
        <v xml:space="preserve"> </v>
      </c>
      <c r="AN90" s="74"/>
      <c r="AO90" s="74"/>
      <c r="AP90" s="74"/>
      <c r="AQ90" s="37"/>
      <c r="AR90" s="41"/>
      <c r="AS90" s="88"/>
      <c r="AT90" s="89"/>
      <c r="AU90" s="90"/>
      <c r="AV90" s="90"/>
      <c r="AW90" s="90"/>
      <c r="AX90" s="90"/>
      <c r="AY90" s="90"/>
      <c r="AZ90" s="90"/>
      <c r="BA90" s="90"/>
      <c r="BB90" s="90"/>
      <c r="BC90" s="90"/>
      <c r="BD90" s="91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92"/>
      <c r="AT91" s="93"/>
      <c r="AU91" s="94"/>
      <c r="AV91" s="94"/>
      <c r="AW91" s="94"/>
      <c r="AX91" s="94"/>
      <c r="AY91" s="94"/>
      <c r="AZ91" s="94"/>
      <c r="BA91" s="94"/>
      <c r="BB91" s="94"/>
      <c r="BC91" s="94"/>
      <c r="BD91" s="95"/>
      <c r="BE91" s="35"/>
    </row>
    <row r="92" s="2" customFormat="1" ht="29.28" customHeight="1">
      <c r="A92" s="35"/>
      <c r="B92" s="36"/>
      <c r="C92" s="96" t="s">
        <v>55</v>
      </c>
      <c r="D92" s="97"/>
      <c r="E92" s="97"/>
      <c r="F92" s="97"/>
      <c r="G92" s="97"/>
      <c r="H92" s="98"/>
      <c r="I92" s="99" t="s">
        <v>56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00" t="s">
        <v>57</v>
      </c>
      <c r="AH92" s="97"/>
      <c r="AI92" s="97"/>
      <c r="AJ92" s="97"/>
      <c r="AK92" s="97"/>
      <c r="AL92" s="97"/>
      <c r="AM92" s="97"/>
      <c r="AN92" s="99" t="s">
        <v>58</v>
      </c>
      <c r="AO92" s="97"/>
      <c r="AP92" s="101"/>
      <c r="AQ92" s="102" t="s">
        <v>59</v>
      </c>
      <c r="AR92" s="41"/>
      <c r="AS92" s="103" t="s">
        <v>60</v>
      </c>
      <c r="AT92" s="104" t="s">
        <v>61</v>
      </c>
      <c r="AU92" s="104" t="s">
        <v>62</v>
      </c>
      <c r="AV92" s="104" t="s">
        <v>63</v>
      </c>
      <c r="AW92" s="104" t="s">
        <v>64</v>
      </c>
      <c r="AX92" s="104" t="s">
        <v>65</v>
      </c>
      <c r="AY92" s="104" t="s">
        <v>66</v>
      </c>
      <c r="AZ92" s="104" t="s">
        <v>67</v>
      </c>
      <c r="BA92" s="104" t="s">
        <v>68</v>
      </c>
      <c r="BB92" s="104" t="s">
        <v>69</v>
      </c>
      <c r="BC92" s="104" t="s">
        <v>70</v>
      </c>
      <c r="BD92" s="105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6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8"/>
      <c r="BE93" s="35"/>
    </row>
    <row r="94" s="6" customFormat="1" ht="32.4" customHeight="1">
      <c r="A94" s="6"/>
      <c r="B94" s="109"/>
      <c r="C94" s="110" t="s">
        <v>72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2">
        <f>ROUND(AG95,2)</f>
        <v>0</v>
      </c>
      <c r="AH94" s="112"/>
      <c r="AI94" s="112"/>
      <c r="AJ94" s="112"/>
      <c r="AK94" s="112"/>
      <c r="AL94" s="112"/>
      <c r="AM94" s="112"/>
      <c r="AN94" s="113">
        <f>SUM(AG94,AT94)</f>
        <v>0</v>
      </c>
      <c r="AO94" s="113"/>
      <c r="AP94" s="113"/>
      <c r="AQ94" s="114" t="s">
        <v>1</v>
      </c>
      <c r="AR94" s="115"/>
      <c r="AS94" s="116">
        <f>ROUND(AS95,2)</f>
        <v>0</v>
      </c>
      <c r="AT94" s="117">
        <f>ROUND(SUM(AV94:AW94),2)</f>
        <v>0</v>
      </c>
      <c r="AU94" s="118">
        <f>ROUND(AU95,5)</f>
        <v>0</v>
      </c>
      <c r="AV94" s="117">
        <f>ROUND(AZ94*L29,2)</f>
        <v>0</v>
      </c>
      <c r="AW94" s="117">
        <f>ROUND(BA94*L30,2)</f>
        <v>0</v>
      </c>
      <c r="AX94" s="117">
        <f>ROUND(BB94*L29,2)</f>
        <v>0</v>
      </c>
      <c r="AY94" s="117">
        <f>ROUND(BC94*L30,2)</f>
        <v>0</v>
      </c>
      <c r="AZ94" s="117">
        <f>ROUND(AZ95,2)</f>
        <v>0</v>
      </c>
      <c r="BA94" s="117">
        <f>ROUND(BA95,2)</f>
        <v>0</v>
      </c>
      <c r="BB94" s="117">
        <f>ROUND(BB95,2)</f>
        <v>0</v>
      </c>
      <c r="BC94" s="117">
        <f>ROUND(BC95,2)</f>
        <v>0</v>
      </c>
      <c r="BD94" s="119">
        <f>ROUND(BD95,2)</f>
        <v>0</v>
      </c>
      <c r="BE94" s="6"/>
      <c r="BS94" s="120" t="s">
        <v>73</v>
      </c>
      <c r="BT94" s="120" t="s">
        <v>74</v>
      </c>
      <c r="BU94" s="121" t="s">
        <v>75</v>
      </c>
      <c r="BV94" s="120" t="s">
        <v>76</v>
      </c>
      <c r="BW94" s="120" t="s">
        <v>5</v>
      </c>
      <c r="BX94" s="120" t="s">
        <v>77</v>
      </c>
      <c r="CL94" s="120" t="s">
        <v>1</v>
      </c>
    </row>
    <row r="95" s="7" customFormat="1" ht="16.5" customHeight="1">
      <c r="A95" s="122" t="s">
        <v>78</v>
      </c>
      <c r="B95" s="123"/>
      <c r="C95" s="124"/>
      <c r="D95" s="125" t="s">
        <v>79</v>
      </c>
      <c r="E95" s="125"/>
      <c r="F95" s="125"/>
      <c r="G95" s="125"/>
      <c r="H95" s="125"/>
      <c r="I95" s="126"/>
      <c r="J95" s="125" t="s">
        <v>80</v>
      </c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7">
        <f>'1 - ODBERNÉ PLYNOVÉ ZARIA...'!J30</f>
        <v>0</v>
      </c>
      <c r="AH95" s="126"/>
      <c r="AI95" s="126"/>
      <c r="AJ95" s="126"/>
      <c r="AK95" s="126"/>
      <c r="AL95" s="126"/>
      <c r="AM95" s="126"/>
      <c r="AN95" s="127">
        <f>SUM(AG95,AT95)</f>
        <v>0</v>
      </c>
      <c r="AO95" s="126"/>
      <c r="AP95" s="126"/>
      <c r="AQ95" s="128" t="s">
        <v>81</v>
      </c>
      <c r="AR95" s="129"/>
      <c r="AS95" s="130">
        <v>0</v>
      </c>
      <c r="AT95" s="131">
        <f>ROUND(SUM(AV95:AW95),2)</f>
        <v>0</v>
      </c>
      <c r="AU95" s="132">
        <f>'1 - ODBERNÉ PLYNOVÉ ZARIA...'!P123</f>
        <v>0</v>
      </c>
      <c r="AV95" s="131">
        <f>'1 - ODBERNÉ PLYNOVÉ ZARIA...'!J33</f>
        <v>0</v>
      </c>
      <c r="AW95" s="131">
        <f>'1 - ODBERNÉ PLYNOVÉ ZARIA...'!J34</f>
        <v>0</v>
      </c>
      <c r="AX95" s="131">
        <f>'1 - ODBERNÉ PLYNOVÉ ZARIA...'!J35</f>
        <v>0</v>
      </c>
      <c r="AY95" s="131">
        <f>'1 - ODBERNÉ PLYNOVÉ ZARIA...'!J36</f>
        <v>0</v>
      </c>
      <c r="AZ95" s="131">
        <f>'1 - ODBERNÉ PLYNOVÉ ZARIA...'!F33</f>
        <v>0</v>
      </c>
      <c r="BA95" s="131">
        <f>'1 - ODBERNÉ PLYNOVÉ ZARIA...'!F34</f>
        <v>0</v>
      </c>
      <c r="BB95" s="131">
        <f>'1 - ODBERNÉ PLYNOVÉ ZARIA...'!F35</f>
        <v>0</v>
      </c>
      <c r="BC95" s="131">
        <f>'1 - ODBERNÉ PLYNOVÉ ZARIA...'!F36</f>
        <v>0</v>
      </c>
      <c r="BD95" s="133">
        <f>'1 - ODBERNÉ PLYNOVÉ ZARIA...'!F37</f>
        <v>0</v>
      </c>
      <c r="BE95" s="7"/>
      <c r="BT95" s="134" t="s">
        <v>79</v>
      </c>
      <c r="BV95" s="134" t="s">
        <v>76</v>
      </c>
      <c r="BW95" s="134" t="s">
        <v>82</v>
      </c>
      <c r="BX95" s="134" t="s">
        <v>5</v>
      </c>
      <c r="CL95" s="134" t="s">
        <v>1</v>
      </c>
      <c r="CM95" s="134" t="s">
        <v>74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9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0"/>
      <c r="AB97" s="70"/>
      <c r="AC97" s="70"/>
      <c r="AD97" s="70"/>
      <c r="AE97" s="70"/>
      <c r="AF97" s="70"/>
      <c r="AG97" s="70"/>
      <c r="AH97" s="70"/>
      <c r="AI97" s="70"/>
      <c r="AJ97" s="70"/>
      <c r="AK97" s="70"/>
      <c r="AL97" s="70"/>
      <c r="AM97" s="70"/>
      <c r="AN97" s="70"/>
      <c r="AO97" s="70"/>
      <c r="AP97" s="70"/>
      <c r="AQ97" s="70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pmXNoi9XanpXVlBpeSeOees1u1nBDRGJ/ouKB2JAtNRcNok7dmFz/d66BJRO3LW3rBit46q1nmUNgq43BbDvQQ==" hashValue="azK5PHl0STUIdQPhWQNGqcj5cy1Gh3HHfYg6zx8mLZuSjyL3GJ5lgVaVCyFKPLKeXZ33MMUaEmipbxkLBqxfx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 - ODBERNÉ PLYNOVÉ ZARI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74</v>
      </c>
    </row>
    <row r="4" s="1" customFormat="1" ht="24.96" customHeight="1">
      <c r="B4" s="17"/>
      <c r="D4" s="137" t="s">
        <v>83</v>
      </c>
      <c r="L4" s="17"/>
      <c r="M4" s="138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15</v>
      </c>
      <c r="L6" s="17"/>
    </row>
    <row r="7" s="1" customFormat="1" ht="26.25" customHeight="1">
      <c r="B7" s="17"/>
      <c r="E7" s="140" t="str">
        <f>'Rekapitulácia stavby'!K6</f>
        <v>PLYNOVÁ KOTOLŇA STARÉ GRUNTY 55 BRATISLAVA - MODERNIZÁCIA</v>
      </c>
      <c r="F7" s="139"/>
      <c r="G7" s="139"/>
      <c r="H7" s="139"/>
      <c r="L7" s="17"/>
    </row>
    <row r="8" s="2" customFormat="1" ht="12" customHeight="1">
      <c r="A8" s="35"/>
      <c r="B8" s="41"/>
      <c r="C8" s="35"/>
      <c r="D8" s="139" t="s">
        <v>84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1" t="s">
        <v>85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17</v>
      </c>
      <c r="E11" s="35"/>
      <c r="F11" s="142" t="s">
        <v>1</v>
      </c>
      <c r="G11" s="35"/>
      <c r="H11" s="35"/>
      <c r="I11" s="139" t="s">
        <v>18</v>
      </c>
      <c r="J11" s="142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19</v>
      </c>
      <c r="E12" s="35"/>
      <c r="F12" s="142" t="s">
        <v>20</v>
      </c>
      <c r="G12" s="35"/>
      <c r="H12" s="35"/>
      <c r="I12" s="139" t="s">
        <v>21</v>
      </c>
      <c r="J12" s="143" t="str">
        <f>'Rekapitulácia stavby'!AN8</f>
        <v>16. 7. 2024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23</v>
      </c>
      <c r="E14" s="35"/>
      <c r="F14" s="35"/>
      <c r="G14" s="35"/>
      <c r="H14" s="35"/>
      <c r="I14" s="139" t="s">
        <v>24</v>
      </c>
      <c r="J14" s="142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2" t="s">
        <v>86</v>
      </c>
      <c r="F15" s="35"/>
      <c r="G15" s="35"/>
      <c r="H15" s="35"/>
      <c r="I15" s="139" t="s">
        <v>26</v>
      </c>
      <c r="J15" s="142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27</v>
      </c>
      <c r="E17" s="35"/>
      <c r="F17" s="35"/>
      <c r="G17" s="35"/>
      <c r="H17" s="35"/>
      <c r="I17" s="139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2"/>
      <c r="G18" s="142"/>
      <c r="H18" s="142"/>
      <c r="I18" s="139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29</v>
      </c>
      <c r="E20" s="35"/>
      <c r="F20" s="35"/>
      <c r="G20" s="35"/>
      <c r="H20" s="35"/>
      <c r="I20" s="139" t="s">
        <v>24</v>
      </c>
      <c r="J20" s="142" t="s">
        <v>1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2" t="s">
        <v>30</v>
      </c>
      <c r="F21" s="35"/>
      <c r="G21" s="35"/>
      <c r="H21" s="35"/>
      <c r="I21" s="139" t="s">
        <v>26</v>
      </c>
      <c r="J21" s="142" t="s">
        <v>1</v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32</v>
      </c>
      <c r="E23" s="35"/>
      <c r="F23" s="35"/>
      <c r="G23" s="35"/>
      <c r="H23" s="35"/>
      <c r="I23" s="139" t="s">
        <v>24</v>
      </c>
      <c r="J23" s="142" t="s">
        <v>87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2" t="s">
        <v>88</v>
      </c>
      <c r="F24" s="35"/>
      <c r="G24" s="35"/>
      <c r="H24" s="35"/>
      <c r="I24" s="139" t="s">
        <v>26</v>
      </c>
      <c r="J24" s="142" t="s">
        <v>89</v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33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8"/>
      <c r="E29" s="148"/>
      <c r="F29" s="148"/>
      <c r="G29" s="148"/>
      <c r="H29" s="148"/>
      <c r="I29" s="148"/>
      <c r="J29" s="148"/>
      <c r="K29" s="148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9" t="s">
        <v>34</v>
      </c>
      <c r="E30" s="35"/>
      <c r="F30" s="35"/>
      <c r="G30" s="35"/>
      <c r="H30" s="35"/>
      <c r="I30" s="35"/>
      <c r="J30" s="150">
        <f>ROUND(J123,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1" t="s">
        <v>36</v>
      </c>
      <c r="G32" s="35"/>
      <c r="H32" s="35"/>
      <c r="I32" s="151" t="s">
        <v>35</v>
      </c>
      <c r="J32" s="151" t="s">
        <v>37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2" t="s">
        <v>38</v>
      </c>
      <c r="E33" s="153" t="s">
        <v>39</v>
      </c>
      <c r="F33" s="154">
        <f>ROUND((ROUND((SUM(BE123:BE178)),  2) + SUM(BE180:BE189)), 2)</f>
        <v>0</v>
      </c>
      <c r="G33" s="155"/>
      <c r="H33" s="155"/>
      <c r="I33" s="156">
        <v>0.20000000000000001</v>
      </c>
      <c r="J33" s="154">
        <f>ROUND((ROUND(((SUM(BE123:BE178))*I33),  2) + (SUM(BE180:BE189)*I33)),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3" t="s">
        <v>40</v>
      </c>
      <c r="F34" s="154">
        <f>ROUND((ROUND((SUM(BF123:BF178)),  2) + SUM(BF180:BF189)), 2)</f>
        <v>0</v>
      </c>
      <c r="G34" s="155"/>
      <c r="H34" s="155"/>
      <c r="I34" s="156">
        <v>0.20000000000000001</v>
      </c>
      <c r="J34" s="154">
        <f>ROUND((ROUND(((SUM(BF123:BF178))*I34),  2) + (SUM(BF180:BF189)*I34)),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41</v>
      </c>
      <c r="F35" s="157">
        <f>ROUND((ROUND((SUM(BG123:BG178)),  2) + SUM(BG180:BG189)), 2)</f>
        <v>0</v>
      </c>
      <c r="G35" s="35"/>
      <c r="H35" s="35"/>
      <c r="I35" s="158">
        <v>0.20000000000000001</v>
      </c>
      <c r="J35" s="157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42</v>
      </c>
      <c r="F36" s="157">
        <f>ROUND((ROUND((SUM(BH123:BH178)),  2) + SUM(BH180:BH189)), 2)</f>
        <v>0</v>
      </c>
      <c r="G36" s="35"/>
      <c r="H36" s="35"/>
      <c r="I36" s="158">
        <v>0.20000000000000001</v>
      </c>
      <c r="J36" s="157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3" t="s">
        <v>43</v>
      </c>
      <c r="F37" s="154">
        <f>ROUND((ROUND((SUM(BI123:BI178)),  2) + SUM(BI180:BI189)), 2)</f>
        <v>0</v>
      </c>
      <c r="G37" s="155"/>
      <c r="H37" s="155"/>
      <c r="I37" s="156">
        <v>0</v>
      </c>
      <c r="J37" s="154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9"/>
      <c r="D39" s="160" t="s">
        <v>44</v>
      </c>
      <c r="E39" s="161"/>
      <c r="F39" s="161"/>
      <c r="G39" s="162" t="s">
        <v>45</v>
      </c>
      <c r="H39" s="163" t="s">
        <v>46</v>
      </c>
      <c r="I39" s="161"/>
      <c r="J39" s="164">
        <f>SUM(J30:J37)</f>
        <v>0</v>
      </c>
      <c r="K39" s="165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66" t="s">
        <v>47</v>
      </c>
      <c r="E50" s="167"/>
      <c r="F50" s="167"/>
      <c r="G50" s="166" t="s">
        <v>48</v>
      </c>
      <c r="H50" s="167"/>
      <c r="I50" s="167"/>
      <c r="J50" s="167"/>
      <c r="K50" s="167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8" t="s">
        <v>49</v>
      </c>
      <c r="E61" s="169"/>
      <c r="F61" s="170" t="s">
        <v>50</v>
      </c>
      <c r="G61" s="168" t="s">
        <v>49</v>
      </c>
      <c r="H61" s="169"/>
      <c r="I61" s="169"/>
      <c r="J61" s="171" t="s">
        <v>50</v>
      </c>
      <c r="K61" s="169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6" t="s">
        <v>51</v>
      </c>
      <c r="E65" s="172"/>
      <c r="F65" s="172"/>
      <c r="G65" s="166" t="s">
        <v>52</v>
      </c>
      <c r="H65" s="172"/>
      <c r="I65" s="172"/>
      <c r="J65" s="172"/>
      <c r="K65" s="172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8" t="s">
        <v>49</v>
      </c>
      <c r="E76" s="169"/>
      <c r="F76" s="170" t="s">
        <v>50</v>
      </c>
      <c r="G76" s="168" t="s">
        <v>49</v>
      </c>
      <c r="H76" s="169"/>
      <c r="I76" s="169"/>
      <c r="J76" s="171" t="s">
        <v>50</v>
      </c>
      <c r="K76" s="169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90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7" t="str">
        <f>E7</f>
        <v>PLYNOVÁ KOTOLŇA STARÉ GRUNTY 55 BRATISLAVA - MODERNIZÁCIA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84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1 - ODBERNÉ PLYNOVÉ ZARIADENIE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Staré Grunty 55, Bratislava Karlova Ves</v>
      </c>
      <c r="G89" s="37"/>
      <c r="H89" s="37"/>
      <c r="I89" s="29" t="s">
        <v>21</v>
      </c>
      <c r="J89" s="82" t="str">
        <f>IF(J12="","",J12)</f>
        <v>16. 7. 2024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Univerzita Komenského v Bratislave</v>
      </c>
      <c r="G91" s="37"/>
      <c r="H91" s="37"/>
      <c r="I91" s="29" t="s">
        <v>29</v>
      </c>
      <c r="J91" s="33" t="str">
        <f>E21</f>
        <v>Ing. SZALAY ZSOLT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Szutyányi Marián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8" t="s">
        <v>91</v>
      </c>
      <c r="D94" s="179"/>
      <c r="E94" s="179"/>
      <c r="F94" s="179"/>
      <c r="G94" s="179"/>
      <c r="H94" s="179"/>
      <c r="I94" s="179"/>
      <c r="J94" s="180" t="s">
        <v>92</v>
      </c>
      <c r="K94" s="179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1" t="s">
        <v>93</v>
      </c>
      <c r="D96" s="37"/>
      <c r="E96" s="37"/>
      <c r="F96" s="37"/>
      <c r="G96" s="37"/>
      <c r="H96" s="37"/>
      <c r="I96" s="37"/>
      <c r="J96" s="113">
        <f>J123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94</v>
      </c>
    </row>
    <row r="97" s="9" customFormat="1" ht="24.96" customHeight="1">
      <c r="A97" s="9"/>
      <c r="B97" s="182"/>
      <c r="C97" s="183"/>
      <c r="D97" s="184" t="s">
        <v>95</v>
      </c>
      <c r="E97" s="185"/>
      <c r="F97" s="185"/>
      <c r="G97" s="185"/>
      <c r="H97" s="185"/>
      <c r="I97" s="185"/>
      <c r="J97" s="186">
        <f>J124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96</v>
      </c>
      <c r="E98" s="191"/>
      <c r="F98" s="191"/>
      <c r="G98" s="191"/>
      <c r="H98" s="191"/>
      <c r="I98" s="191"/>
      <c r="J98" s="192">
        <f>J125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97</v>
      </c>
      <c r="E99" s="191"/>
      <c r="F99" s="191"/>
      <c r="G99" s="191"/>
      <c r="H99" s="191"/>
      <c r="I99" s="191"/>
      <c r="J99" s="192">
        <f>J152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98</v>
      </c>
      <c r="E100" s="191"/>
      <c r="F100" s="191"/>
      <c r="G100" s="191"/>
      <c r="H100" s="191"/>
      <c r="I100" s="191"/>
      <c r="J100" s="192">
        <f>J158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99</v>
      </c>
      <c r="E101" s="191"/>
      <c r="F101" s="191"/>
      <c r="G101" s="191"/>
      <c r="H101" s="191"/>
      <c r="I101" s="191"/>
      <c r="J101" s="192">
        <f>J160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89"/>
      <c r="D102" s="190" t="s">
        <v>100</v>
      </c>
      <c r="E102" s="191"/>
      <c r="F102" s="191"/>
      <c r="G102" s="191"/>
      <c r="H102" s="191"/>
      <c r="I102" s="191"/>
      <c r="J102" s="192">
        <f>J168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1.84" customHeight="1">
      <c r="A103" s="9"/>
      <c r="B103" s="182"/>
      <c r="C103" s="183"/>
      <c r="D103" s="194" t="s">
        <v>101</v>
      </c>
      <c r="E103" s="183"/>
      <c r="F103" s="183"/>
      <c r="G103" s="183"/>
      <c r="H103" s="183"/>
      <c r="I103" s="183"/>
      <c r="J103" s="195">
        <f>J179</f>
        <v>0</v>
      </c>
      <c r="K103" s="183"/>
      <c r="L103" s="18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71"/>
      <c r="C109" s="72"/>
      <c r="D109" s="72"/>
      <c r="E109" s="72"/>
      <c r="F109" s="72"/>
      <c r="G109" s="72"/>
      <c r="H109" s="72"/>
      <c r="I109" s="72"/>
      <c r="J109" s="72"/>
      <c r="K109" s="72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102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15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6.25" customHeight="1">
      <c r="A113" s="35"/>
      <c r="B113" s="36"/>
      <c r="C113" s="37"/>
      <c r="D113" s="37"/>
      <c r="E113" s="177" t="str">
        <f>E7</f>
        <v>PLYNOVÁ KOTOLŇA STARÉ GRUNTY 55 BRATISLAVA - MODERNIZÁCIA</v>
      </c>
      <c r="F113" s="29"/>
      <c r="G113" s="29"/>
      <c r="H113" s="29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84</v>
      </c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9" t="str">
        <f>E9</f>
        <v>1 - ODBERNÉ PLYNOVÉ ZARIADENIE</v>
      </c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19</v>
      </c>
      <c r="D117" s="37"/>
      <c r="E117" s="37"/>
      <c r="F117" s="24" t="str">
        <f>F12</f>
        <v>Staré Grunty 55, Bratislava Karlova Ves</v>
      </c>
      <c r="G117" s="37"/>
      <c r="H117" s="37"/>
      <c r="I117" s="29" t="s">
        <v>21</v>
      </c>
      <c r="J117" s="82" t="str">
        <f>IF(J12="","",J12)</f>
        <v>16. 7. 2024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23</v>
      </c>
      <c r="D119" s="37"/>
      <c r="E119" s="37"/>
      <c r="F119" s="24" t="str">
        <f>E15</f>
        <v>Univerzita Komenského v Bratislave</v>
      </c>
      <c r="G119" s="37"/>
      <c r="H119" s="37"/>
      <c r="I119" s="29" t="s">
        <v>29</v>
      </c>
      <c r="J119" s="33" t="str">
        <f>E21</f>
        <v>Ing. SZALAY ZSOLT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27</v>
      </c>
      <c r="D120" s="37"/>
      <c r="E120" s="37"/>
      <c r="F120" s="24" t="str">
        <f>IF(E18="","",E18)</f>
        <v>Vyplň údaj</v>
      </c>
      <c r="G120" s="37"/>
      <c r="H120" s="37"/>
      <c r="I120" s="29" t="s">
        <v>32</v>
      </c>
      <c r="J120" s="33" t="str">
        <f>E24</f>
        <v>Szutyányi Marián</v>
      </c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96"/>
      <c r="B122" s="197"/>
      <c r="C122" s="198" t="s">
        <v>103</v>
      </c>
      <c r="D122" s="199" t="s">
        <v>59</v>
      </c>
      <c r="E122" s="199" t="s">
        <v>55</v>
      </c>
      <c r="F122" s="199" t="s">
        <v>56</v>
      </c>
      <c r="G122" s="199" t="s">
        <v>104</v>
      </c>
      <c r="H122" s="199" t="s">
        <v>105</v>
      </c>
      <c r="I122" s="199" t="s">
        <v>106</v>
      </c>
      <c r="J122" s="200" t="s">
        <v>92</v>
      </c>
      <c r="K122" s="201" t="s">
        <v>107</v>
      </c>
      <c r="L122" s="202"/>
      <c r="M122" s="103" t="s">
        <v>1</v>
      </c>
      <c r="N122" s="104" t="s">
        <v>38</v>
      </c>
      <c r="O122" s="104" t="s">
        <v>108</v>
      </c>
      <c r="P122" s="104" t="s">
        <v>109</v>
      </c>
      <c r="Q122" s="104" t="s">
        <v>110</v>
      </c>
      <c r="R122" s="104" t="s">
        <v>111</v>
      </c>
      <c r="S122" s="104" t="s">
        <v>112</v>
      </c>
      <c r="T122" s="105" t="s">
        <v>113</v>
      </c>
      <c r="U122" s="196"/>
      <c r="V122" s="196"/>
      <c r="W122" s="196"/>
      <c r="X122" s="196"/>
      <c r="Y122" s="196"/>
      <c r="Z122" s="196"/>
      <c r="AA122" s="196"/>
      <c r="AB122" s="196"/>
      <c r="AC122" s="196"/>
      <c r="AD122" s="196"/>
      <c r="AE122" s="196"/>
    </row>
    <row r="123" s="2" customFormat="1" ht="22.8" customHeight="1">
      <c r="A123" s="35"/>
      <c r="B123" s="36"/>
      <c r="C123" s="110" t="s">
        <v>93</v>
      </c>
      <c r="D123" s="37"/>
      <c r="E123" s="37"/>
      <c r="F123" s="37"/>
      <c r="G123" s="37"/>
      <c r="H123" s="37"/>
      <c r="I123" s="37"/>
      <c r="J123" s="203">
        <f>BK123</f>
        <v>0</v>
      </c>
      <c r="K123" s="37"/>
      <c r="L123" s="41"/>
      <c r="M123" s="106"/>
      <c r="N123" s="204"/>
      <c r="O123" s="107"/>
      <c r="P123" s="205">
        <f>P124+P179</f>
        <v>0</v>
      </c>
      <c r="Q123" s="107"/>
      <c r="R123" s="205">
        <f>R124+R179</f>
        <v>0.22225100999999997</v>
      </c>
      <c r="S123" s="107"/>
      <c r="T123" s="206">
        <f>T124+T179</f>
        <v>0.067140000000000005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73</v>
      </c>
      <c r="AU123" s="14" t="s">
        <v>94</v>
      </c>
      <c r="BK123" s="207">
        <f>BK124+BK179</f>
        <v>0</v>
      </c>
    </row>
    <row r="124" s="12" customFormat="1" ht="25.92" customHeight="1">
      <c r="A124" s="12"/>
      <c r="B124" s="208"/>
      <c r="C124" s="209"/>
      <c r="D124" s="210" t="s">
        <v>73</v>
      </c>
      <c r="E124" s="211" t="s">
        <v>114</v>
      </c>
      <c r="F124" s="211" t="s">
        <v>115</v>
      </c>
      <c r="G124" s="209"/>
      <c r="H124" s="209"/>
      <c r="I124" s="212"/>
      <c r="J124" s="195">
        <f>BK124</f>
        <v>0</v>
      </c>
      <c r="K124" s="209"/>
      <c r="L124" s="213"/>
      <c r="M124" s="214"/>
      <c r="N124" s="215"/>
      <c r="O124" s="215"/>
      <c r="P124" s="216">
        <f>P125+P152+P158+P160+P168</f>
        <v>0</v>
      </c>
      <c r="Q124" s="215"/>
      <c r="R124" s="216">
        <f>R125+R152+R158+R160+R168</f>
        <v>0.22225100999999997</v>
      </c>
      <c r="S124" s="215"/>
      <c r="T124" s="217">
        <f>T125+T152+T158+T160+T168</f>
        <v>0.067140000000000005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8" t="s">
        <v>116</v>
      </c>
      <c r="AT124" s="219" t="s">
        <v>73</v>
      </c>
      <c r="AU124" s="219" t="s">
        <v>74</v>
      </c>
      <c r="AY124" s="218" t="s">
        <v>117</v>
      </c>
      <c r="BK124" s="220">
        <f>BK125+BK152+BK158+BK160+BK168</f>
        <v>0</v>
      </c>
    </row>
    <row r="125" s="12" customFormat="1" ht="22.8" customHeight="1">
      <c r="A125" s="12"/>
      <c r="B125" s="208"/>
      <c r="C125" s="209"/>
      <c r="D125" s="210" t="s">
        <v>73</v>
      </c>
      <c r="E125" s="221" t="s">
        <v>118</v>
      </c>
      <c r="F125" s="221" t="s">
        <v>119</v>
      </c>
      <c r="G125" s="209"/>
      <c r="H125" s="209"/>
      <c r="I125" s="212"/>
      <c r="J125" s="222">
        <f>BK125</f>
        <v>0</v>
      </c>
      <c r="K125" s="209"/>
      <c r="L125" s="213"/>
      <c r="M125" s="214"/>
      <c r="N125" s="215"/>
      <c r="O125" s="215"/>
      <c r="P125" s="216">
        <f>SUM(P126:P151)</f>
        <v>0</v>
      </c>
      <c r="Q125" s="215"/>
      <c r="R125" s="216">
        <f>SUM(R126:R151)</f>
        <v>0.065266559999999987</v>
      </c>
      <c r="S125" s="215"/>
      <c r="T125" s="217">
        <f>SUM(T126:T151)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8" t="s">
        <v>116</v>
      </c>
      <c r="AT125" s="219" t="s">
        <v>73</v>
      </c>
      <c r="AU125" s="219" t="s">
        <v>79</v>
      </c>
      <c r="AY125" s="218" t="s">
        <v>117</v>
      </c>
      <c r="BK125" s="220">
        <f>SUM(BK126:BK151)</f>
        <v>0</v>
      </c>
    </row>
    <row r="126" s="2" customFormat="1" ht="24.15" customHeight="1">
      <c r="A126" s="35"/>
      <c r="B126" s="36"/>
      <c r="C126" s="223" t="s">
        <v>79</v>
      </c>
      <c r="D126" s="223" t="s">
        <v>120</v>
      </c>
      <c r="E126" s="224" t="s">
        <v>121</v>
      </c>
      <c r="F126" s="225" t="s">
        <v>122</v>
      </c>
      <c r="G126" s="226" t="s">
        <v>123</v>
      </c>
      <c r="H126" s="227">
        <v>7</v>
      </c>
      <c r="I126" s="228"/>
      <c r="J126" s="229">
        <f>ROUND(I126*H126,2)</f>
        <v>0</v>
      </c>
      <c r="K126" s="230"/>
      <c r="L126" s="41"/>
      <c r="M126" s="231" t="s">
        <v>1</v>
      </c>
      <c r="N126" s="232" t="s">
        <v>40</v>
      </c>
      <c r="O126" s="94"/>
      <c r="P126" s="233">
        <f>O126*H126</f>
        <v>0</v>
      </c>
      <c r="Q126" s="233">
        <v>0.0014750799999999999</v>
      </c>
      <c r="R126" s="233">
        <f>Q126*H126</f>
        <v>0.010325559999999999</v>
      </c>
      <c r="S126" s="233">
        <v>0</v>
      </c>
      <c r="T126" s="23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5" t="s">
        <v>124</v>
      </c>
      <c r="AT126" s="235" t="s">
        <v>120</v>
      </c>
      <c r="AU126" s="235" t="s">
        <v>116</v>
      </c>
      <c r="AY126" s="14" t="s">
        <v>117</v>
      </c>
      <c r="BE126" s="236">
        <f>IF(N126="základná",J126,0)</f>
        <v>0</v>
      </c>
      <c r="BF126" s="236">
        <f>IF(N126="znížená",J126,0)</f>
        <v>0</v>
      </c>
      <c r="BG126" s="236">
        <f>IF(N126="zákl. prenesená",J126,0)</f>
        <v>0</v>
      </c>
      <c r="BH126" s="236">
        <f>IF(N126="zníž. prenesená",J126,0)</f>
        <v>0</v>
      </c>
      <c r="BI126" s="236">
        <f>IF(N126="nulová",J126,0)</f>
        <v>0</v>
      </c>
      <c r="BJ126" s="14" t="s">
        <v>116</v>
      </c>
      <c r="BK126" s="236">
        <f>ROUND(I126*H126,2)</f>
        <v>0</v>
      </c>
      <c r="BL126" s="14" t="s">
        <v>124</v>
      </c>
      <c r="BM126" s="235" t="s">
        <v>125</v>
      </c>
    </row>
    <row r="127" s="2" customFormat="1" ht="24.15" customHeight="1">
      <c r="A127" s="35"/>
      <c r="B127" s="36"/>
      <c r="C127" s="223" t="s">
        <v>116</v>
      </c>
      <c r="D127" s="223" t="s">
        <v>120</v>
      </c>
      <c r="E127" s="224" t="s">
        <v>126</v>
      </c>
      <c r="F127" s="225" t="s">
        <v>127</v>
      </c>
      <c r="G127" s="226" t="s">
        <v>123</v>
      </c>
      <c r="H127" s="227">
        <v>3</v>
      </c>
      <c r="I127" s="228"/>
      <c r="J127" s="229">
        <f>ROUND(I127*H127,2)</f>
        <v>0</v>
      </c>
      <c r="K127" s="230"/>
      <c r="L127" s="41"/>
      <c r="M127" s="231" t="s">
        <v>1</v>
      </c>
      <c r="N127" s="232" t="s">
        <v>40</v>
      </c>
      <c r="O127" s="94"/>
      <c r="P127" s="233">
        <f>O127*H127</f>
        <v>0</v>
      </c>
      <c r="Q127" s="233">
        <v>0.00274091</v>
      </c>
      <c r="R127" s="233">
        <f>Q127*H127</f>
        <v>0.008222730000000001</v>
      </c>
      <c r="S127" s="233">
        <v>0</v>
      </c>
      <c r="T127" s="23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5" t="s">
        <v>124</v>
      </c>
      <c r="AT127" s="235" t="s">
        <v>120</v>
      </c>
      <c r="AU127" s="235" t="s">
        <v>116</v>
      </c>
      <c r="AY127" s="14" t="s">
        <v>117</v>
      </c>
      <c r="BE127" s="236">
        <f>IF(N127="základná",J127,0)</f>
        <v>0</v>
      </c>
      <c r="BF127" s="236">
        <f>IF(N127="znížená",J127,0)</f>
        <v>0</v>
      </c>
      <c r="BG127" s="236">
        <f>IF(N127="zákl. prenesená",J127,0)</f>
        <v>0</v>
      </c>
      <c r="BH127" s="236">
        <f>IF(N127="zníž. prenesená",J127,0)</f>
        <v>0</v>
      </c>
      <c r="BI127" s="236">
        <f>IF(N127="nulová",J127,0)</f>
        <v>0</v>
      </c>
      <c r="BJ127" s="14" t="s">
        <v>116</v>
      </c>
      <c r="BK127" s="236">
        <f>ROUND(I127*H127,2)</f>
        <v>0</v>
      </c>
      <c r="BL127" s="14" t="s">
        <v>124</v>
      </c>
      <c r="BM127" s="235" t="s">
        <v>128</v>
      </c>
    </row>
    <row r="128" s="2" customFormat="1" ht="24.15" customHeight="1">
      <c r="A128" s="35"/>
      <c r="B128" s="36"/>
      <c r="C128" s="223" t="s">
        <v>129</v>
      </c>
      <c r="D128" s="223" t="s">
        <v>120</v>
      </c>
      <c r="E128" s="224" t="s">
        <v>130</v>
      </c>
      <c r="F128" s="225" t="s">
        <v>131</v>
      </c>
      <c r="G128" s="226" t="s">
        <v>123</v>
      </c>
      <c r="H128" s="227">
        <v>4</v>
      </c>
      <c r="I128" s="228"/>
      <c r="J128" s="229">
        <f>ROUND(I128*H128,2)</f>
        <v>0</v>
      </c>
      <c r="K128" s="230"/>
      <c r="L128" s="41"/>
      <c r="M128" s="231" t="s">
        <v>1</v>
      </c>
      <c r="N128" s="232" t="s">
        <v>40</v>
      </c>
      <c r="O128" s="94"/>
      <c r="P128" s="233">
        <f>O128*H128</f>
        <v>0</v>
      </c>
      <c r="Q128" s="233">
        <v>0.0040883600000000001</v>
      </c>
      <c r="R128" s="233">
        <f>Q128*H128</f>
        <v>0.01635344</v>
      </c>
      <c r="S128" s="233">
        <v>0</v>
      </c>
      <c r="T128" s="23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5" t="s">
        <v>124</v>
      </c>
      <c r="AT128" s="235" t="s">
        <v>120</v>
      </c>
      <c r="AU128" s="235" t="s">
        <v>116</v>
      </c>
      <c r="AY128" s="14" t="s">
        <v>117</v>
      </c>
      <c r="BE128" s="236">
        <f>IF(N128="základná",J128,0)</f>
        <v>0</v>
      </c>
      <c r="BF128" s="236">
        <f>IF(N128="znížená",J128,0)</f>
        <v>0</v>
      </c>
      <c r="BG128" s="236">
        <f>IF(N128="zákl. prenesená",J128,0)</f>
        <v>0</v>
      </c>
      <c r="BH128" s="236">
        <f>IF(N128="zníž. prenesená",J128,0)</f>
        <v>0</v>
      </c>
      <c r="BI128" s="236">
        <f>IF(N128="nulová",J128,0)</f>
        <v>0</v>
      </c>
      <c r="BJ128" s="14" t="s">
        <v>116</v>
      </c>
      <c r="BK128" s="236">
        <f>ROUND(I128*H128,2)</f>
        <v>0</v>
      </c>
      <c r="BL128" s="14" t="s">
        <v>124</v>
      </c>
      <c r="BM128" s="235" t="s">
        <v>132</v>
      </c>
    </row>
    <row r="129" s="2" customFormat="1" ht="24.15" customHeight="1">
      <c r="A129" s="35"/>
      <c r="B129" s="36"/>
      <c r="C129" s="223" t="s">
        <v>133</v>
      </c>
      <c r="D129" s="223" t="s">
        <v>120</v>
      </c>
      <c r="E129" s="224" t="s">
        <v>134</v>
      </c>
      <c r="F129" s="225" t="s">
        <v>135</v>
      </c>
      <c r="G129" s="226" t="s">
        <v>136</v>
      </c>
      <c r="H129" s="227">
        <v>1</v>
      </c>
      <c r="I129" s="228"/>
      <c r="J129" s="229">
        <f>ROUND(I129*H129,2)</f>
        <v>0</v>
      </c>
      <c r="K129" s="230"/>
      <c r="L129" s="41"/>
      <c r="M129" s="231" t="s">
        <v>1</v>
      </c>
      <c r="N129" s="232" t="s">
        <v>40</v>
      </c>
      <c r="O129" s="94"/>
      <c r="P129" s="233">
        <f>O129*H129</f>
        <v>0</v>
      </c>
      <c r="Q129" s="233">
        <v>0.0068170899999999996</v>
      </c>
      <c r="R129" s="233">
        <f>Q129*H129</f>
        <v>0.0068170899999999996</v>
      </c>
      <c r="S129" s="233">
        <v>0</v>
      </c>
      <c r="T129" s="23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5" t="s">
        <v>124</v>
      </c>
      <c r="AT129" s="235" t="s">
        <v>120</v>
      </c>
      <c r="AU129" s="235" t="s">
        <v>116</v>
      </c>
      <c r="AY129" s="14" t="s">
        <v>117</v>
      </c>
      <c r="BE129" s="236">
        <f>IF(N129="základná",J129,0)</f>
        <v>0</v>
      </c>
      <c r="BF129" s="236">
        <f>IF(N129="znížená",J129,0)</f>
        <v>0</v>
      </c>
      <c r="BG129" s="236">
        <f>IF(N129="zákl. prenesená",J129,0)</f>
        <v>0</v>
      </c>
      <c r="BH129" s="236">
        <f>IF(N129="zníž. prenesená",J129,0)</f>
        <v>0</v>
      </c>
      <c r="BI129" s="236">
        <f>IF(N129="nulová",J129,0)</f>
        <v>0</v>
      </c>
      <c r="BJ129" s="14" t="s">
        <v>116</v>
      </c>
      <c r="BK129" s="236">
        <f>ROUND(I129*H129,2)</f>
        <v>0</v>
      </c>
      <c r="BL129" s="14" t="s">
        <v>124</v>
      </c>
      <c r="BM129" s="235" t="s">
        <v>137</v>
      </c>
    </row>
    <row r="130" s="2" customFormat="1" ht="24.15" customHeight="1">
      <c r="A130" s="35"/>
      <c r="B130" s="36"/>
      <c r="C130" s="223" t="s">
        <v>138</v>
      </c>
      <c r="D130" s="223" t="s">
        <v>120</v>
      </c>
      <c r="E130" s="224" t="s">
        <v>139</v>
      </c>
      <c r="F130" s="225" t="s">
        <v>140</v>
      </c>
      <c r="G130" s="226" t="s">
        <v>136</v>
      </c>
      <c r="H130" s="227">
        <v>1</v>
      </c>
      <c r="I130" s="228"/>
      <c r="J130" s="229">
        <f>ROUND(I130*H130,2)</f>
        <v>0</v>
      </c>
      <c r="K130" s="230"/>
      <c r="L130" s="41"/>
      <c r="M130" s="231" t="s">
        <v>1</v>
      </c>
      <c r="N130" s="232" t="s">
        <v>40</v>
      </c>
      <c r="O130" s="94"/>
      <c r="P130" s="233">
        <f>O130*H130</f>
        <v>0</v>
      </c>
      <c r="Q130" s="233">
        <v>0.01774299</v>
      </c>
      <c r="R130" s="233">
        <f>Q130*H130</f>
        <v>0.01774299</v>
      </c>
      <c r="S130" s="233">
        <v>0</v>
      </c>
      <c r="T130" s="23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5" t="s">
        <v>124</v>
      </c>
      <c r="AT130" s="235" t="s">
        <v>120</v>
      </c>
      <c r="AU130" s="235" t="s">
        <v>116</v>
      </c>
      <c r="AY130" s="14" t="s">
        <v>117</v>
      </c>
      <c r="BE130" s="236">
        <f>IF(N130="základná",J130,0)</f>
        <v>0</v>
      </c>
      <c r="BF130" s="236">
        <f>IF(N130="znížená",J130,0)</f>
        <v>0</v>
      </c>
      <c r="BG130" s="236">
        <f>IF(N130="zákl. prenesená",J130,0)</f>
        <v>0</v>
      </c>
      <c r="BH130" s="236">
        <f>IF(N130="zníž. prenesená",J130,0)</f>
        <v>0</v>
      </c>
      <c r="BI130" s="236">
        <f>IF(N130="nulová",J130,0)</f>
        <v>0</v>
      </c>
      <c r="BJ130" s="14" t="s">
        <v>116</v>
      </c>
      <c r="BK130" s="236">
        <f>ROUND(I130*H130,2)</f>
        <v>0</v>
      </c>
      <c r="BL130" s="14" t="s">
        <v>124</v>
      </c>
      <c r="BM130" s="235" t="s">
        <v>141</v>
      </c>
    </row>
    <row r="131" s="2" customFormat="1" ht="33" customHeight="1">
      <c r="A131" s="35"/>
      <c r="B131" s="36"/>
      <c r="C131" s="223" t="s">
        <v>142</v>
      </c>
      <c r="D131" s="223" t="s">
        <v>120</v>
      </c>
      <c r="E131" s="224" t="s">
        <v>143</v>
      </c>
      <c r="F131" s="225" t="s">
        <v>144</v>
      </c>
      <c r="G131" s="226" t="s">
        <v>145</v>
      </c>
      <c r="H131" s="227">
        <v>1</v>
      </c>
      <c r="I131" s="228"/>
      <c r="J131" s="229">
        <f>ROUND(I131*H131,2)</f>
        <v>0</v>
      </c>
      <c r="K131" s="230"/>
      <c r="L131" s="41"/>
      <c r="M131" s="231" t="s">
        <v>1</v>
      </c>
      <c r="N131" s="232" t="s">
        <v>40</v>
      </c>
      <c r="O131" s="94"/>
      <c r="P131" s="233">
        <f>O131*H131</f>
        <v>0</v>
      </c>
      <c r="Q131" s="233">
        <v>0</v>
      </c>
      <c r="R131" s="233">
        <f>Q131*H131</f>
        <v>0</v>
      </c>
      <c r="S131" s="233">
        <v>0</v>
      </c>
      <c r="T131" s="23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5" t="s">
        <v>124</v>
      </c>
      <c r="AT131" s="235" t="s">
        <v>120</v>
      </c>
      <c r="AU131" s="235" t="s">
        <v>116</v>
      </c>
      <c r="AY131" s="14" t="s">
        <v>117</v>
      </c>
      <c r="BE131" s="236">
        <f>IF(N131="základná",J131,0)</f>
        <v>0</v>
      </c>
      <c r="BF131" s="236">
        <f>IF(N131="znížená",J131,0)</f>
        <v>0</v>
      </c>
      <c r="BG131" s="236">
        <f>IF(N131="zákl. prenesená",J131,0)</f>
        <v>0</v>
      </c>
      <c r="BH131" s="236">
        <f>IF(N131="zníž. prenesená",J131,0)</f>
        <v>0</v>
      </c>
      <c r="BI131" s="236">
        <f>IF(N131="nulová",J131,0)</f>
        <v>0</v>
      </c>
      <c r="BJ131" s="14" t="s">
        <v>116</v>
      </c>
      <c r="BK131" s="236">
        <f>ROUND(I131*H131,2)</f>
        <v>0</v>
      </c>
      <c r="BL131" s="14" t="s">
        <v>124</v>
      </c>
      <c r="BM131" s="235" t="s">
        <v>146</v>
      </c>
    </row>
    <row r="132" s="2" customFormat="1" ht="24.15" customHeight="1">
      <c r="A132" s="35"/>
      <c r="B132" s="36"/>
      <c r="C132" s="223" t="s">
        <v>147</v>
      </c>
      <c r="D132" s="223" t="s">
        <v>120</v>
      </c>
      <c r="E132" s="224" t="s">
        <v>148</v>
      </c>
      <c r="F132" s="225" t="s">
        <v>149</v>
      </c>
      <c r="G132" s="226" t="s">
        <v>145</v>
      </c>
      <c r="H132" s="227">
        <v>1</v>
      </c>
      <c r="I132" s="228"/>
      <c r="J132" s="229">
        <f>ROUND(I132*H132,2)</f>
        <v>0</v>
      </c>
      <c r="K132" s="230"/>
      <c r="L132" s="41"/>
      <c r="M132" s="231" t="s">
        <v>1</v>
      </c>
      <c r="N132" s="232" t="s">
        <v>40</v>
      </c>
      <c r="O132" s="94"/>
      <c r="P132" s="233">
        <f>O132*H132</f>
        <v>0</v>
      </c>
      <c r="Q132" s="233">
        <v>0</v>
      </c>
      <c r="R132" s="233">
        <f>Q132*H132</f>
        <v>0</v>
      </c>
      <c r="S132" s="233">
        <v>0</v>
      </c>
      <c r="T132" s="23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5" t="s">
        <v>124</v>
      </c>
      <c r="AT132" s="235" t="s">
        <v>120</v>
      </c>
      <c r="AU132" s="235" t="s">
        <v>116</v>
      </c>
      <c r="AY132" s="14" t="s">
        <v>117</v>
      </c>
      <c r="BE132" s="236">
        <f>IF(N132="základná",J132,0)</f>
        <v>0</v>
      </c>
      <c r="BF132" s="236">
        <f>IF(N132="znížená",J132,0)</f>
        <v>0</v>
      </c>
      <c r="BG132" s="236">
        <f>IF(N132="zákl. prenesená",J132,0)</f>
        <v>0</v>
      </c>
      <c r="BH132" s="236">
        <f>IF(N132="zníž. prenesená",J132,0)</f>
        <v>0</v>
      </c>
      <c r="BI132" s="236">
        <f>IF(N132="nulová",J132,0)</f>
        <v>0</v>
      </c>
      <c r="BJ132" s="14" t="s">
        <v>116</v>
      </c>
      <c r="BK132" s="236">
        <f>ROUND(I132*H132,2)</f>
        <v>0</v>
      </c>
      <c r="BL132" s="14" t="s">
        <v>124</v>
      </c>
      <c r="BM132" s="235" t="s">
        <v>150</v>
      </c>
    </row>
    <row r="133" s="2" customFormat="1" ht="24.15" customHeight="1">
      <c r="A133" s="35"/>
      <c r="B133" s="36"/>
      <c r="C133" s="223" t="s">
        <v>151</v>
      </c>
      <c r="D133" s="223" t="s">
        <v>120</v>
      </c>
      <c r="E133" s="224" t="s">
        <v>152</v>
      </c>
      <c r="F133" s="225" t="s">
        <v>153</v>
      </c>
      <c r="G133" s="226" t="s">
        <v>145</v>
      </c>
      <c r="H133" s="227">
        <v>2</v>
      </c>
      <c r="I133" s="228"/>
      <c r="J133" s="229">
        <f>ROUND(I133*H133,2)</f>
        <v>0</v>
      </c>
      <c r="K133" s="230"/>
      <c r="L133" s="41"/>
      <c r="M133" s="231" t="s">
        <v>1</v>
      </c>
      <c r="N133" s="232" t="s">
        <v>40</v>
      </c>
      <c r="O133" s="94"/>
      <c r="P133" s="233">
        <f>O133*H133</f>
        <v>0</v>
      </c>
      <c r="Q133" s="233">
        <v>4.1999999999999996E-06</v>
      </c>
      <c r="R133" s="233">
        <f>Q133*H133</f>
        <v>8.3999999999999992E-06</v>
      </c>
      <c r="S133" s="233">
        <v>0</v>
      </c>
      <c r="T133" s="23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5" t="s">
        <v>124</v>
      </c>
      <c r="AT133" s="235" t="s">
        <v>120</v>
      </c>
      <c r="AU133" s="235" t="s">
        <v>116</v>
      </c>
      <c r="AY133" s="14" t="s">
        <v>117</v>
      </c>
      <c r="BE133" s="236">
        <f>IF(N133="základná",J133,0)</f>
        <v>0</v>
      </c>
      <c r="BF133" s="236">
        <f>IF(N133="znížená",J133,0)</f>
        <v>0</v>
      </c>
      <c r="BG133" s="236">
        <f>IF(N133="zákl. prenesená",J133,0)</f>
        <v>0</v>
      </c>
      <c r="BH133" s="236">
        <f>IF(N133="zníž. prenesená",J133,0)</f>
        <v>0</v>
      </c>
      <c r="BI133" s="236">
        <f>IF(N133="nulová",J133,0)</f>
        <v>0</v>
      </c>
      <c r="BJ133" s="14" t="s">
        <v>116</v>
      </c>
      <c r="BK133" s="236">
        <f>ROUND(I133*H133,2)</f>
        <v>0</v>
      </c>
      <c r="BL133" s="14" t="s">
        <v>124</v>
      </c>
      <c r="BM133" s="235" t="s">
        <v>154</v>
      </c>
    </row>
    <row r="134" s="2" customFormat="1" ht="24.15" customHeight="1">
      <c r="A134" s="35"/>
      <c r="B134" s="36"/>
      <c r="C134" s="237" t="s">
        <v>155</v>
      </c>
      <c r="D134" s="237" t="s">
        <v>156</v>
      </c>
      <c r="E134" s="238" t="s">
        <v>157</v>
      </c>
      <c r="F134" s="239" t="s">
        <v>158</v>
      </c>
      <c r="G134" s="240" t="s">
        <v>145</v>
      </c>
      <c r="H134" s="241">
        <v>2</v>
      </c>
      <c r="I134" s="242"/>
      <c r="J134" s="243">
        <f>ROUND(I134*H134,2)</f>
        <v>0</v>
      </c>
      <c r="K134" s="244"/>
      <c r="L134" s="245"/>
      <c r="M134" s="246" t="s">
        <v>1</v>
      </c>
      <c r="N134" s="247" t="s">
        <v>40</v>
      </c>
      <c r="O134" s="94"/>
      <c r="P134" s="233">
        <f>O134*H134</f>
        <v>0</v>
      </c>
      <c r="Q134" s="233">
        <v>0.00025000000000000001</v>
      </c>
      <c r="R134" s="233">
        <f>Q134*H134</f>
        <v>0.00050000000000000001</v>
      </c>
      <c r="S134" s="233">
        <v>0</v>
      </c>
      <c r="T134" s="23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5" t="s">
        <v>159</v>
      </c>
      <c r="AT134" s="235" t="s">
        <v>156</v>
      </c>
      <c r="AU134" s="235" t="s">
        <v>116</v>
      </c>
      <c r="AY134" s="14" t="s">
        <v>117</v>
      </c>
      <c r="BE134" s="236">
        <f>IF(N134="základná",J134,0)</f>
        <v>0</v>
      </c>
      <c r="BF134" s="236">
        <f>IF(N134="znížená",J134,0)</f>
        <v>0</v>
      </c>
      <c r="BG134" s="236">
        <f>IF(N134="zákl. prenesená",J134,0)</f>
        <v>0</v>
      </c>
      <c r="BH134" s="236">
        <f>IF(N134="zníž. prenesená",J134,0)</f>
        <v>0</v>
      </c>
      <c r="BI134" s="236">
        <f>IF(N134="nulová",J134,0)</f>
        <v>0</v>
      </c>
      <c r="BJ134" s="14" t="s">
        <v>116</v>
      </c>
      <c r="BK134" s="236">
        <f>ROUND(I134*H134,2)</f>
        <v>0</v>
      </c>
      <c r="BL134" s="14" t="s">
        <v>124</v>
      </c>
      <c r="BM134" s="235" t="s">
        <v>160</v>
      </c>
    </row>
    <row r="135" s="2" customFormat="1" ht="16.5" customHeight="1">
      <c r="A135" s="35"/>
      <c r="B135" s="36"/>
      <c r="C135" s="223" t="s">
        <v>161</v>
      </c>
      <c r="D135" s="223" t="s">
        <v>120</v>
      </c>
      <c r="E135" s="224" t="s">
        <v>162</v>
      </c>
      <c r="F135" s="225" t="s">
        <v>163</v>
      </c>
      <c r="G135" s="226" t="s">
        <v>145</v>
      </c>
      <c r="H135" s="227">
        <v>2</v>
      </c>
      <c r="I135" s="228"/>
      <c r="J135" s="229">
        <f>ROUND(I135*H135,2)</f>
        <v>0</v>
      </c>
      <c r="K135" s="230"/>
      <c r="L135" s="41"/>
      <c r="M135" s="231" t="s">
        <v>1</v>
      </c>
      <c r="N135" s="232" t="s">
        <v>40</v>
      </c>
      <c r="O135" s="94"/>
      <c r="P135" s="233">
        <f>O135*H135</f>
        <v>0</v>
      </c>
      <c r="Q135" s="233">
        <v>4.1999999999999996E-06</v>
      </c>
      <c r="R135" s="233">
        <f>Q135*H135</f>
        <v>8.3999999999999992E-06</v>
      </c>
      <c r="S135" s="233">
        <v>0</v>
      </c>
      <c r="T135" s="23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5" t="s">
        <v>124</v>
      </c>
      <c r="AT135" s="235" t="s">
        <v>120</v>
      </c>
      <c r="AU135" s="235" t="s">
        <v>116</v>
      </c>
      <c r="AY135" s="14" t="s">
        <v>117</v>
      </c>
      <c r="BE135" s="236">
        <f>IF(N135="základná",J135,0)</f>
        <v>0</v>
      </c>
      <c r="BF135" s="236">
        <f>IF(N135="znížená",J135,0)</f>
        <v>0</v>
      </c>
      <c r="BG135" s="236">
        <f>IF(N135="zákl. prenesená",J135,0)</f>
        <v>0</v>
      </c>
      <c r="BH135" s="236">
        <f>IF(N135="zníž. prenesená",J135,0)</f>
        <v>0</v>
      </c>
      <c r="BI135" s="236">
        <f>IF(N135="nulová",J135,0)</f>
        <v>0</v>
      </c>
      <c r="BJ135" s="14" t="s">
        <v>116</v>
      </c>
      <c r="BK135" s="236">
        <f>ROUND(I135*H135,2)</f>
        <v>0</v>
      </c>
      <c r="BL135" s="14" t="s">
        <v>124</v>
      </c>
      <c r="BM135" s="235" t="s">
        <v>164</v>
      </c>
    </row>
    <row r="136" s="2" customFormat="1" ht="33" customHeight="1">
      <c r="A136" s="35"/>
      <c r="B136" s="36"/>
      <c r="C136" s="237" t="s">
        <v>165</v>
      </c>
      <c r="D136" s="237" t="s">
        <v>156</v>
      </c>
      <c r="E136" s="238" t="s">
        <v>166</v>
      </c>
      <c r="F136" s="239" t="s">
        <v>167</v>
      </c>
      <c r="G136" s="240" t="s">
        <v>145</v>
      </c>
      <c r="H136" s="241">
        <v>2</v>
      </c>
      <c r="I136" s="242"/>
      <c r="J136" s="243">
        <f>ROUND(I136*H136,2)</f>
        <v>0</v>
      </c>
      <c r="K136" s="244"/>
      <c r="L136" s="245"/>
      <c r="M136" s="246" t="s">
        <v>1</v>
      </c>
      <c r="N136" s="247" t="s">
        <v>40</v>
      </c>
      <c r="O136" s="94"/>
      <c r="P136" s="233">
        <f>O136*H136</f>
        <v>0</v>
      </c>
      <c r="Q136" s="233">
        <v>0.00035</v>
      </c>
      <c r="R136" s="233">
        <f>Q136*H136</f>
        <v>0.00069999999999999999</v>
      </c>
      <c r="S136" s="233">
        <v>0</v>
      </c>
      <c r="T136" s="23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5" t="s">
        <v>159</v>
      </c>
      <c r="AT136" s="235" t="s">
        <v>156</v>
      </c>
      <c r="AU136" s="235" t="s">
        <v>116</v>
      </c>
      <c r="AY136" s="14" t="s">
        <v>117</v>
      </c>
      <c r="BE136" s="236">
        <f>IF(N136="základná",J136,0)</f>
        <v>0</v>
      </c>
      <c r="BF136" s="236">
        <f>IF(N136="znížená",J136,0)</f>
        <v>0</v>
      </c>
      <c r="BG136" s="236">
        <f>IF(N136="zákl. prenesená",J136,0)</f>
        <v>0</v>
      </c>
      <c r="BH136" s="236">
        <f>IF(N136="zníž. prenesená",J136,0)</f>
        <v>0</v>
      </c>
      <c r="BI136" s="236">
        <f>IF(N136="nulová",J136,0)</f>
        <v>0</v>
      </c>
      <c r="BJ136" s="14" t="s">
        <v>116</v>
      </c>
      <c r="BK136" s="236">
        <f>ROUND(I136*H136,2)</f>
        <v>0</v>
      </c>
      <c r="BL136" s="14" t="s">
        <v>124</v>
      </c>
      <c r="BM136" s="235" t="s">
        <v>168</v>
      </c>
    </row>
    <row r="137" s="2" customFormat="1" ht="16.5" customHeight="1">
      <c r="A137" s="35"/>
      <c r="B137" s="36"/>
      <c r="C137" s="223" t="s">
        <v>169</v>
      </c>
      <c r="D137" s="223" t="s">
        <v>120</v>
      </c>
      <c r="E137" s="224" t="s">
        <v>170</v>
      </c>
      <c r="F137" s="225" t="s">
        <v>171</v>
      </c>
      <c r="G137" s="226" t="s">
        <v>145</v>
      </c>
      <c r="H137" s="227">
        <v>4</v>
      </c>
      <c r="I137" s="228"/>
      <c r="J137" s="229">
        <f>ROUND(I137*H137,2)</f>
        <v>0</v>
      </c>
      <c r="K137" s="230"/>
      <c r="L137" s="41"/>
      <c r="M137" s="231" t="s">
        <v>1</v>
      </c>
      <c r="N137" s="232" t="s">
        <v>40</v>
      </c>
      <c r="O137" s="94"/>
      <c r="P137" s="233">
        <f>O137*H137</f>
        <v>0</v>
      </c>
      <c r="Q137" s="233">
        <v>4.1999999999999996E-06</v>
      </c>
      <c r="R137" s="233">
        <f>Q137*H137</f>
        <v>1.6799999999999998E-05</v>
      </c>
      <c r="S137" s="233">
        <v>0</v>
      </c>
      <c r="T137" s="23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5" t="s">
        <v>124</v>
      </c>
      <c r="AT137" s="235" t="s">
        <v>120</v>
      </c>
      <c r="AU137" s="235" t="s">
        <v>116</v>
      </c>
      <c r="AY137" s="14" t="s">
        <v>117</v>
      </c>
      <c r="BE137" s="236">
        <f>IF(N137="základná",J137,0)</f>
        <v>0</v>
      </c>
      <c r="BF137" s="236">
        <f>IF(N137="znížená",J137,0)</f>
        <v>0</v>
      </c>
      <c r="BG137" s="236">
        <f>IF(N137="zákl. prenesená",J137,0)</f>
        <v>0</v>
      </c>
      <c r="BH137" s="236">
        <f>IF(N137="zníž. prenesená",J137,0)</f>
        <v>0</v>
      </c>
      <c r="BI137" s="236">
        <f>IF(N137="nulová",J137,0)</f>
        <v>0</v>
      </c>
      <c r="BJ137" s="14" t="s">
        <v>116</v>
      </c>
      <c r="BK137" s="236">
        <f>ROUND(I137*H137,2)</f>
        <v>0</v>
      </c>
      <c r="BL137" s="14" t="s">
        <v>124</v>
      </c>
      <c r="BM137" s="235" t="s">
        <v>172</v>
      </c>
    </row>
    <row r="138" s="2" customFormat="1" ht="33" customHeight="1">
      <c r="A138" s="35"/>
      <c r="B138" s="36"/>
      <c r="C138" s="237" t="s">
        <v>173</v>
      </c>
      <c r="D138" s="237" t="s">
        <v>156</v>
      </c>
      <c r="E138" s="238" t="s">
        <v>174</v>
      </c>
      <c r="F138" s="239" t="s">
        <v>175</v>
      </c>
      <c r="G138" s="240" t="s">
        <v>145</v>
      </c>
      <c r="H138" s="241">
        <v>4</v>
      </c>
      <c r="I138" s="242"/>
      <c r="J138" s="243">
        <f>ROUND(I138*H138,2)</f>
        <v>0</v>
      </c>
      <c r="K138" s="244"/>
      <c r="L138" s="245"/>
      <c r="M138" s="246" t="s">
        <v>1</v>
      </c>
      <c r="N138" s="247" t="s">
        <v>40</v>
      </c>
      <c r="O138" s="94"/>
      <c r="P138" s="233">
        <f>O138*H138</f>
        <v>0</v>
      </c>
      <c r="Q138" s="233">
        <v>0.00017000000000000001</v>
      </c>
      <c r="R138" s="233">
        <f>Q138*H138</f>
        <v>0.00068000000000000005</v>
      </c>
      <c r="S138" s="233">
        <v>0</v>
      </c>
      <c r="T138" s="23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5" t="s">
        <v>159</v>
      </c>
      <c r="AT138" s="235" t="s">
        <v>156</v>
      </c>
      <c r="AU138" s="235" t="s">
        <v>116</v>
      </c>
      <c r="AY138" s="14" t="s">
        <v>117</v>
      </c>
      <c r="BE138" s="236">
        <f>IF(N138="základná",J138,0)</f>
        <v>0</v>
      </c>
      <c r="BF138" s="236">
        <f>IF(N138="znížená",J138,0)</f>
        <v>0</v>
      </c>
      <c r="BG138" s="236">
        <f>IF(N138="zákl. prenesená",J138,0)</f>
        <v>0</v>
      </c>
      <c r="BH138" s="236">
        <f>IF(N138="zníž. prenesená",J138,0)</f>
        <v>0</v>
      </c>
      <c r="BI138" s="236">
        <f>IF(N138="nulová",J138,0)</f>
        <v>0</v>
      </c>
      <c r="BJ138" s="14" t="s">
        <v>116</v>
      </c>
      <c r="BK138" s="236">
        <f>ROUND(I138*H138,2)</f>
        <v>0</v>
      </c>
      <c r="BL138" s="14" t="s">
        <v>124</v>
      </c>
      <c r="BM138" s="235" t="s">
        <v>176</v>
      </c>
    </row>
    <row r="139" s="2" customFormat="1" ht="16.5" customHeight="1">
      <c r="A139" s="35"/>
      <c r="B139" s="36"/>
      <c r="C139" s="223" t="s">
        <v>177</v>
      </c>
      <c r="D139" s="223" t="s">
        <v>120</v>
      </c>
      <c r="E139" s="224" t="s">
        <v>178</v>
      </c>
      <c r="F139" s="225" t="s">
        <v>179</v>
      </c>
      <c r="G139" s="226" t="s">
        <v>145</v>
      </c>
      <c r="H139" s="227">
        <v>1</v>
      </c>
      <c r="I139" s="228"/>
      <c r="J139" s="229">
        <f>ROUND(I139*H139,2)</f>
        <v>0</v>
      </c>
      <c r="K139" s="230"/>
      <c r="L139" s="41"/>
      <c r="M139" s="231" t="s">
        <v>1</v>
      </c>
      <c r="N139" s="232" t="s">
        <v>40</v>
      </c>
      <c r="O139" s="94"/>
      <c r="P139" s="233">
        <f>O139*H139</f>
        <v>0</v>
      </c>
      <c r="Q139" s="233">
        <v>7.9000000000000006E-06</v>
      </c>
      <c r="R139" s="233">
        <f>Q139*H139</f>
        <v>7.9000000000000006E-06</v>
      </c>
      <c r="S139" s="233">
        <v>0</v>
      </c>
      <c r="T139" s="23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5" t="s">
        <v>124</v>
      </c>
      <c r="AT139" s="235" t="s">
        <v>120</v>
      </c>
      <c r="AU139" s="235" t="s">
        <v>116</v>
      </c>
      <c r="AY139" s="14" t="s">
        <v>117</v>
      </c>
      <c r="BE139" s="236">
        <f>IF(N139="základná",J139,0)</f>
        <v>0</v>
      </c>
      <c r="BF139" s="236">
        <f>IF(N139="znížená",J139,0)</f>
        <v>0</v>
      </c>
      <c r="BG139" s="236">
        <f>IF(N139="zákl. prenesená",J139,0)</f>
        <v>0</v>
      </c>
      <c r="BH139" s="236">
        <f>IF(N139="zníž. prenesená",J139,0)</f>
        <v>0</v>
      </c>
      <c r="BI139" s="236">
        <f>IF(N139="nulová",J139,0)</f>
        <v>0</v>
      </c>
      <c r="BJ139" s="14" t="s">
        <v>116</v>
      </c>
      <c r="BK139" s="236">
        <f>ROUND(I139*H139,2)</f>
        <v>0</v>
      </c>
      <c r="BL139" s="14" t="s">
        <v>124</v>
      </c>
      <c r="BM139" s="235" t="s">
        <v>180</v>
      </c>
    </row>
    <row r="140" s="2" customFormat="1" ht="33" customHeight="1">
      <c r="A140" s="35"/>
      <c r="B140" s="36"/>
      <c r="C140" s="237" t="s">
        <v>181</v>
      </c>
      <c r="D140" s="237" t="s">
        <v>156</v>
      </c>
      <c r="E140" s="238" t="s">
        <v>182</v>
      </c>
      <c r="F140" s="239" t="s">
        <v>183</v>
      </c>
      <c r="G140" s="240" t="s">
        <v>145</v>
      </c>
      <c r="H140" s="241">
        <v>1</v>
      </c>
      <c r="I140" s="242"/>
      <c r="J140" s="243">
        <f>ROUND(I140*H140,2)</f>
        <v>0</v>
      </c>
      <c r="K140" s="244"/>
      <c r="L140" s="245"/>
      <c r="M140" s="246" t="s">
        <v>1</v>
      </c>
      <c r="N140" s="247" t="s">
        <v>40</v>
      </c>
      <c r="O140" s="94"/>
      <c r="P140" s="233">
        <f>O140*H140</f>
        <v>0</v>
      </c>
      <c r="Q140" s="233">
        <v>0.00031</v>
      </c>
      <c r="R140" s="233">
        <f>Q140*H140</f>
        <v>0.00031</v>
      </c>
      <c r="S140" s="233">
        <v>0</v>
      </c>
      <c r="T140" s="23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5" t="s">
        <v>159</v>
      </c>
      <c r="AT140" s="235" t="s">
        <v>156</v>
      </c>
      <c r="AU140" s="235" t="s">
        <v>116</v>
      </c>
      <c r="AY140" s="14" t="s">
        <v>117</v>
      </c>
      <c r="BE140" s="236">
        <f>IF(N140="základná",J140,0)</f>
        <v>0</v>
      </c>
      <c r="BF140" s="236">
        <f>IF(N140="znížená",J140,0)</f>
        <v>0</v>
      </c>
      <c r="BG140" s="236">
        <f>IF(N140="zákl. prenesená",J140,0)</f>
        <v>0</v>
      </c>
      <c r="BH140" s="236">
        <f>IF(N140="zníž. prenesená",J140,0)</f>
        <v>0</v>
      </c>
      <c r="BI140" s="236">
        <f>IF(N140="nulová",J140,0)</f>
        <v>0</v>
      </c>
      <c r="BJ140" s="14" t="s">
        <v>116</v>
      </c>
      <c r="BK140" s="236">
        <f>ROUND(I140*H140,2)</f>
        <v>0</v>
      </c>
      <c r="BL140" s="14" t="s">
        <v>124</v>
      </c>
      <c r="BM140" s="235" t="s">
        <v>184</v>
      </c>
    </row>
    <row r="141" s="2" customFormat="1" ht="16.5" customHeight="1">
      <c r="A141" s="35"/>
      <c r="B141" s="36"/>
      <c r="C141" s="223" t="s">
        <v>124</v>
      </c>
      <c r="D141" s="223" t="s">
        <v>120</v>
      </c>
      <c r="E141" s="224" t="s">
        <v>185</v>
      </c>
      <c r="F141" s="225" t="s">
        <v>186</v>
      </c>
      <c r="G141" s="226" t="s">
        <v>145</v>
      </c>
      <c r="H141" s="227">
        <v>1</v>
      </c>
      <c r="I141" s="228"/>
      <c r="J141" s="229">
        <f>ROUND(I141*H141,2)</f>
        <v>0</v>
      </c>
      <c r="K141" s="230"/>
      <c r="L141" s="41"/>
      <c r="M141" s="231" t="s">
        <v>1</v>
      </c>
      <c r="N141" s="232" t="s">
        <v>40</v>
      </c>
      <c r="O141" s="94"/>
      <c r="P141" s="233">
        <f>O141*H141</f>
        <v>0</v>
      </c>
      <c r="Q141" s="233">
        <v>1.5E-05</v>
      </c>
      <c r="R141" s="233">
        <f>Q141*H141</f>
        <v>1.5E-05</v>
      </c>
      <c r="S141" s="233">
        <v>0</v>
      </c>
      <c r="T141" s="23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5" t="s">
        <v>124</v>
      </c>
      <c r="AT141" s="235" t="s">
        <v>120</v>
      </c>
      <c r="AU141" s="235" t="s">
        <v>116</v>
      </c>
      <c r="AY141" s="14" t="s">
        <v>117</v>
      </c>
      <c r="BE141" s="236">
        <f>IF(N141="základná",J141,0)</f>
        <v>0</v>
      </c>
      <c r="BF141" s="236">
        <f>IF(N141="znížená",J141,0)</f>
        <v>0</v>
      </c>
      <c r="BG141" s="236">
        <f>IF(N141="zákl. prenesená",J141,0)</f>
        <v>0</v>
      </c>
      <c r="BH141" s="236">
        <f>IF(N141="zníž. prenesená",J141,0)</f>
        <v>0</v>
      </c>
      <c r="BI141" s="236">
        <f>IF(N141="nulová",J141,0)</f>
        <v>0</v>
      </c>
      <c r="BJ141" s="14" t="s">
        <v>116</v>
      </c>
      <c r="BK141" s="236">
        <f>ROUND(I141*H141,2)</f>
        <v>0</v>
      </c>
      <c r="BL141" s="14" t="s">
        <v>124</v>
      </c>
      <c r="BM141" s="235" t="s">
        <v>187</v>
      </c>
    </row>
    <row r="142" s="2" customFormat="1" ht="33" customHeight="1">
      <c r="A142" s="35"/>
      <c r="B142" s="36"/>
      <c r="C142" s="237" t="s">
        <v>188</v>
      </c>
      <c r="D142" s="237" t="s">
        <v>156</v>
      </c>
      <c r="E142" s="238" t="s">
        <v>189</v>
      </c>
      <c r="F142" s="239" t="s">
        <v>190</v>
      </c>
      <c r="G142" s="240" t="s">
        <v>145</v>
      </c>
      <c r="H142" s="241">
        <v>1</v>
      </c>
      <c r="I142" s="242"/>
      <c r="J142" s="243">
        <f>ROUND(I142*H142,2)</f>
        <v>0</v>
      </c>
      <c r="K142" s="244"/>
      <c r="L142" s="245"/>
      <c r="M142" s="246" t="s">
        <v>1</v>
      </c>
      <c r="N142" s="247" t="s">
        <v>40</v>
      </c>
      <c r="O142" s="94"/>
      <c r="P142" s="233">
        <f>O142*H142</f>
        <v>0</v>
      </c>
      <c r="Q142" s="233">
        <v>0.001</v>
      </c>
      <c r="R142" s="233">
        <f>Q142*H142</f>
        <v>0.001</v>
      </c>
      <c r="S142" s="233">
        <v>0</v>
      </c>
      <c r="T142" s="23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5" t="s">
        <v>159</v>
      </c>
      <c r="AT142" s="235" t="s">
        <v>156</v>
      </c>
      <c r="AU142" s="235" t="s">
        <v>116</v>
      </c>
      <c r="AY142" s="14" t="s">
        <v>117</v>
      </c>
      <c r="BE142" s="236">
        <f>IF(N142="základná",J142,0)</f>
        <v>0</v>
      </c>
      <c r="BF142" s="236">
        <f>IF(N142="znížená",J142,0)</f>
        <v>0</v>
      </c>
      <c r="BG142" s="236">
        <f>IF(N142="zákl. prenesená",J142,0)</f>
        <v>0</v>
      </c>
      <c r="BH142" s="236">
        <f>IF(N142="zníž. prenesená",J142,0)</f>
        <v>0</v>
      </c>
      <c r="BI142" s="236">
        <f>IF(N142="nulová",J142,0)</f>
        <v>0</v>
      </c>
      <c r="BJ142" s="14" t="s">
        <v>116</v>
      </c>
      <c r="BK142" s="236">
        <f>ROUND(I142*H142,2)</f>
        <v>0</v>
      </c>
      <c r="BL142" s="14" t="s">
        <v>124</v>
      </c>
      <c r="BM142" s="235" t="s">
        <v>191</v>
      </c>
    </row>
    <row r="143" s="2" customFormat="1" ht="24.15" customHeight="1">
      <c r="A143" s="35"/>
      <c r="B143" s="36"/>
      <c r="C143" s="223" t="s">
        <v>192</v>
      </c>
      <c r="D143" s="223" t="s">
        <v>120</v>
      </c>
      <c r="E143" s="224" t="s">
        <v>193</v>
      </c>
      <c r="F143" s="225" t="s">
        <v>194</v>
      </c>
      <c r="G143" s="226" t="s">
        <v>145</v>
      </c>
      <c r="H143" s="227">
        <v>1</v>
      </c>
      <c r="I143" s="228"/>
      <c r="J143" s="229">
        <f>ROUND(I143*H143,2)</f>
        <v>0</v>
      </c>
      <c r="K143" s="230"/>
      <c r="L143" s="41"/>
      <c r="M143" s="231" t="s">
        <v>1</v>
      </c>
      <c r="N143" s="232" t="s">
        <v>40</v>
      </c>
      <c r="O143" s="94"/>
      <c r="P143" s="233">
        <f>O143*H143</f>
        <v>0</v>
      </c>
      <c r="Q143" s="233">
        <v>1.4999999999999999E-07</v>
      </c>
      <c r="R143" s="233">
        <f>Q143*H143</f>
        <v>1.4999999999999999E-07</v>
      </c>
      <c r="S143" s="233">
        <v>0</v>
      </c>
      <c r="T143" s="23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5" t="s">
        <v>124</v>
      </c>
      <c r="AT143" s="235" t="s">
        <v>120</v>
      </c>
      <c r="AU143" s="235" t="s">
        <v>116</v>
      </c>
      <c r="AY143" s="14" t="s">
        <v>117</v>
      </c>
      <c r="BE143" s="236">
        <f>IF(N143="základná",J143,0)</f>
        <v>0</v>
      </c>
      <c r="BF143" s="236">
        <f>IF(N143="znížená",J143,0)</f>
        <v>0</v>
      </c>
      <c r="BG143" s="236">
        <f>IF(N143="zákl. prenesená",J143,0)</f>
        <v>0</v>
      </c>
      <c r="BH143" s="236">
        <f>IF(N143="zníž. prenesená",J143,0)</f>
        <v>0</v>
      </c>
      <c r="BI143" s="236">
        <f>IF(N143="nulová",J143,0)</f>
        <v>0</v>
      </c>
      <c r="BJ143" s="14" t="s">
        <v>116</v>
      </c>
      <c r="BK143" s="236">
        <f>ROUND(I143*H143,2)</f>
        <v>0</v>
      </c>
      <c r="BL143" s="14" t="s">
        <v>124</v>
      </c>
      <c r="BM143" s="235" t="s">
        <v>195</v>
      </c>
    </row>
    <row r="144" s="2" customFormat="1" ht="21.75" customHeight="1">
      <c r="A144" s="35"/>
      <c r="B144" s="36"/>
      <c r="C144" s="237" t="s">
        <v>196</v>
      </c>
      <c r="D144" s="237" t="s">
        <v>156</v>
      </c>
      <c r="E144" s="238" t="s">
        <v>197</v>
      </c>
      <c r="F144" s="239" t="s">
        <v>198</v>
      </c>
      <c r="G144" s="240" t="s">
        <v>145</v>
      </c>
      <c r="H144" s="241">
        <v>1</v>
      </c>
      <c r="I144" s="242"/>
      <c r="J144" s="243">
        <f>ROUND(I144*H144,2)</f>
        <v>0</v>
      </c>
      <c r="K144" s="244"/>
      <c r="L144" s="245"/>
      <c r="M144" s="246" t="s">
        <v>1</v>
      </c>
      <c r="N144" s="247" t="s">
        <v>40</v>
      </c>
      <c r="O144" s="94"/>
      <c r="P144" s="233">
        <f>O144*H144</f>
        <v>0</v>
      </c>
      <c r="Q144" s="233">
        <v>0</v>
      </c>
      <c r="R144" s="233">
        <f>Q144*H144</f>
        <v>0</v>
      </c>
      <c r="S144" s="233">
        <v>0</v>
      </c>
      <c r="T144" s="23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5" t="s">
        <v>159</v>
      </c>
      <c r="AT144" s="235" t="s">
        <v>156</v>
      </c>
      <c r="AU144" s="235" t="s">
        <v>116</v>
      </c>
      <c r="AY144" s="14" t="s">
        <v>117</v>
      </c>
      <c r="BE144" s="236">
        <f>IF(N144="základná",J144,0)</f>
        <v>0</v>
      </c>
      <c r="BF144" s="236">
        <f>IF(N144="znížená",J144,0)</f>
        <v>0</v>
      </c>
      <c r="BG144" s="236">
        <f>IF(N144="zákl. prenesená",J144,0)</f>
        <v>0</v>
      </c>
      <c r="BH144" s="236">
        <f>IF(N144="zníž. prenesená",J144,0)</f>
        <v>0</v>
      </c>
      <c r="BI144" s="236">
        <f>IF(N144="nulová",J144,0)</f>
        <v>0</v>
      </c>
      <c r="BJ144" s="14" t="s">
        <v>116</v>
      </c>
      <c r="BK144" s="236">
        <f>ROUND(I144*H144,2)</f>
        <v>0</v>
      </c>
      <c r="BL144" s="14" t="s">
        <v>124</v>
      </c>
      <c r="BM144" s="235" t="s">
        <v>199</v>
      </c>
    </row>
    <row r="145" s="2" customFormat="1" ht="24.15" customHeight="1">
      <c r="A145" s="35"/>
      <c r="B145" s="36"/>
      <c r="C145" s="223" t="s">
        <v>7</v>
      </c>
      <c r="D145" s="223" t="s">
        <v>120</v>
      </c>
      <c r="E145" s="224" t="s">
        <v>200</v>
      </c>
      <c r="F145" s="225" t="s">
        <v>201</v>
      </c>
      <c r="G145" s="226" t="s">
        <v>145</v>
      </c>
      <c r="H145" s="227">
        <v>1</v>
      </c>
      <c r="I145" s="228"/>
      <c r="J145" s="229">
        <f>ROUND(I145*H145,2)</f>
        <v>0</v>
      </c>
      <c r="K145" s="230"/>
      <c r="L145" s="41"/>
      <c r="M145" s="231" t="s">
        <v>1</v>
      </c>
      <c r="N145" s="232" t="s">
        <v>40</v>
      </c>
      <c r="O145" s="94"/>
      <c r="P145" s="233">
        <f>O145*H145</f>
        <v>0</v>
      </c>
      <c r="Q145" s="233">
        <v>1.7E-06</v>
      </c>
      <c r="R145" s="233">
        <f>Q145*H145</f>
        <v>1.7E-06</v>
      </c>
      <c r="S145" s="233">
        <v>0</v>
      </c>
      <c r="T145" s="23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5" t="s">
        <v>124</v>
      </c>
      <c r="AT145" s="235" t="s">
        <v>120</v>
      </c>
      <c r="AU145" s="235" t="s">
        <v>116</v>
      </c>
      <c r="AY145" s="14" t="s">
        <v>117</v>
      </c>
      <c r="BE145" s="236">
        <f>IF(N145="základná",J145,0)</f>
        <v>0</v>
      </c>
      <c r="BF145" s="236">
        <f>IF(N145="znížená",J145,0)</f>
        <v>0</v>
      </c>
      <c r="BG145" s="236">
        <f>IF(N145="zákl. prenesená",J145,0)</f>
        <v>0</v>
      </c>
      <c r="BH145" s="236">
        <f>IF(N145="zníž. prenesená",J145,0)</f>
        <v>0</v>
      </c>
      <c r="BI145" s="236">
        <f>IF(N145="nulová",J145,0)</f>
        <v>0</v>
      </c>
      <c r="BJ145" s="14" t="s">
        <v>116</v>
      </c>
      <c r="BK145" s="236">
        <f>ROUND(I145*H145,2)</f>
        <v>0</v>
      </c>
      <c r="BL145" s="14" t="s">
        <v>124</v>
      </c>
      <c r="BM145" s="235" t="s">
        <v>202</v>
      </c>
    </row>
    <row r="146" s="2" customFormat="1" ht="21.75" customHeight="1">
      <c r="A146" s="35"/>
      <c r="B146" s="36"/>
      <c r="C146" s="237" t="s">
        <v>203</v>
      </c>
      <c r="D146" s="237" t="s">
        <v>156</v>
      </c>
      <c r="E146" s="238" t="s">
        <v>204</v>
      </c>
      <c r="F146" s="239" t="s">
        <v>205</v>
      </c>
      <c r="G146" s="240" t="s">
        <v>145</v>
      </c>
      <c r="H146" s="241">
        <v>1</v>
      </c>
      <c r="I146" s="242"/>
      <c r="J146" s="243">
        <f>ROUND(I146*H146,2)</f>
        <v>0</v>
      </c>
      <c r="K146" s="244"/>
      <c r="L146" s="245"/>
      <c r="M146" s="246" t="s">
        <v>1</v>
      </c>
      <c r="N146" s="247" t="s">
        <v>40</v>
      </c>
      <c r="O146" s="94"/>
      <c r="P146" s="233">
        <f>O146*H146</f>
        <v>0</v>
      </c>
      <c r="Q146" s="233">
        <v>0</v>
      </c>
      <c r="R146" s="233">
        <f>Q146*H146</f>
        <v>0</v>
      </c>
      <c r="S146" s="233">
        <v>0</v>
      </c>
      <c r="T146" s="23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5" t="s">
        <v>159</v>
      </c>
      <c r="AT146" s="235" t="s">
        <v>156</v>
      </c>
      <c r="AU146" s="235" t="s">
        <v>116</v>
      </c>
      <c r="AY146" s="14" t="s">
        <v>117</v>
      </c>
      <c r="BE146" s="236">
        <f>IF(N146="základná",J146,0)</f>
        <v>0</v>
      </c>
      <c r="BF146" s="236">
        <f>IF(N146="znížená",J146,0)</f>
        <v>0</v>
      </c>
      <c r="BG146" s="236">
        <f>IF(N146="zákl. prenesená",J146,0)</f>
        <v>0</v>
      </c>
      <c r="BH146" s="236">
        <f>IF(N146="zníž. prenesená",J146,0)</f>
        <v>0</v>
      </c>
      <c r="BI146" s="236">
        <f>IF(N146="nulová",J146,0)</f>
        <v>0</v>
      </c>
      <c r="BJ146" s="14" t="s">
        <v>116</v>
      </c>
      <c r="BK146" s="236">
        <f>ROUND(I146*H146,2)</f>
        <v>0</v>
      </c>
      <c r="BL146" s="14" t="s">
        <v>124</v>
      </c>
      <c r="BM146" s="235" t="s">
        <v>206</v>
      </c>
    </row>
    <row r="147" s="2" customFormat="1" ht="24.15" customHeight="1">
      <c r="A147" s="35"/>
      <c r="B147" s="36"/>
      <c r="C147" s="223" t="s">
        <v>207</v>
      </c>
      <c r="D147" s="223" t="s">
        <v>120</v>
      </c>
      <c r="E147" s="224" t="s">
        <v>208</v>
      </c>
      <c r="F147" s="225" t="s">
        <v>209</v>
      </c>
      <c r="G147" s="226" t="s">
        <v>145</v>
      </c>
      <c r="H147" s="227">
        <v>2</v>
      </c>
      <c r="I147" s="228"/>
      <c r="J147" s="229">
        <f>ROUND(I147*H147,2)</f>
        <v>0</v>
      </c>
      <c r="K147" s="230"/>
      <c r="L147" s="41"/>
      <c r="M147" s="231" t="s">
        <v>1</v>
      </c>
      <c r="N147" s="232" t="s">
        <v>40</v>
      </c>
      <c r="O147" s="94"/>
      <c r="P147" s="233">
        <f>O147*H147</f>
        <v>0</v>
      </c>
      <c r="Q147" s="233">
        <v>0.00077939999999999997</v>
      </c>
      <c r="R147" s="233">
        <f>Q147*H147</f>
        <v>0.0015587999999999999</v>
      </c>
      <c r="S147" s="233">
        <v>0</v>
      </c>
      <c r="T147" s="23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5" t="s">
        <v>124</v>
      </c>
      <c r="AT147" s="235" t="s">
        <v>120</v>
      </c>
      <c r="AU147" s="235" t="s">
        <v>116</v>
      </c>
      <c r="AY147" s="14" t="s">
        <v>117</v>
      </c>
      <c r="BE147" s="236">
        <f>IF(N147="základná",J147,0)</f>
        <v>0</v>
      </c>
      <c r="BF147" s="236">
        <f>IF(N147="znížená",J147,0)</f>
        <v>0</v>
      </c>
      <c r="BG147" s="236">
        <f>IF(N147="zákl. prenesená",J147,0)</f>
        <v>0</v>
      </c>
      <c r="BH147" s="236">
        <f>IF(N147="zníž. prenesená",J147,0)</f>
        <v>0</v>
      </c>
      <c r="BI147" s="236">
        <f>IF(N147="nulová",J147,0)</f>
        <v>0</v>
      </c>
      <c r="BJ147" s="14" t="s">
        <v>116</v>
      </c>
      <c r="BK147" s="236">
        <f>ROUND(I147*H147,2)</f>
        <v>0</v>
      </c>
      <c r="BL147" s="14" t="s">
        <v>124</v>
      </c>
      <c r="BM147" s="235" t="s">
        <v>210</v>
      </c>
    </row>
    <row r="148" s="2" customFormat="1" ht="21.75" customHeight="1">
      <c r="A148" s="35"/>
      <c r="B148" s="36"/>
      <c r="C148" s="223" t="s">
        <v>211</v>
      </c>
      <c r="D148" s="223" t="s">
        <v>120</v>
      </c>
      <c r="E148" s="224" t="s">
        <v>212</v>
      </c>
      <c r="F148" s="225" t="s">
        <v>213</v>
      </c>
      <c r="G148" s="226" t="s">
        <v>145</v>
      </c>
      <c r="H148" s="227">
        <v>4</v>
      </c>
      <c r="I148" s="228"/>
      <c r="J148" s="229">
        <f>ROUND(I148*H148,2)</f>
        <v>0</v>
      </c>
      <c r="K148" s="230"/>
      <c r="L148" s="41"/>
      <c r="M148" s="231" t="s">
        <v>1</v>
      </c>
      <c r="N148" s="232" t="s">
        <v>40</v>
      </c>
      <c r="O148" s="94"/>
      <c r="P148" s="233">
        <f>O148*H148</f>
        <v>0</v>
      </c>
      <c r="Q148" s="233">
        <v>0.0001494</v>
      </c>
      <c r="R148" s="233">
        <f>Q148*H148</f>
        <v>0.0005976</v>
      </c>
      <c r="S148" s="233">
        <v>0</v>
      </c>
      <c r="T148" s="23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5" t="s">
        <v>124</v>
      </c>
      <c r="AT148" s="235" t="s">
        <v>120</v>
      </c>
      <c r="AU148" s="235" t="s">
        <v>116</v>
      </c>
      <c r="AY148" s="14" t="s">
        <v>117</v>
      </c>
      <c r="BE148" s="236">
        <f>IF(N148="základná",J148,0)</f>
        <v>0</v>
      </c>
      <c r="BF148" s="236">
        <f>IF(N148="znížená",J148,0)</f>
        <v>0</v>
      </c>
      <c r="BG148" s="236">
        <f>IF(N148="zákl. prenesená",J148,0)</f>
        <v>0</v>
      </c>
      <c r="BH148" s="236">
        <f>IF(N148="zníž. prenesená",J148,0)</f>
        <v>0</v>
      </c>
      <c r="BI148" s="236">
        <f>IF(N148="nulová",J148,0)</f>
        <v>0</v>
      </c>
      <c r="BJ148" s="14" t="s">
        <v>116</v>
      </c>
      <c r="BK148" s="236">
        <f>ROUND(I148*H148,2)</f>
        <v>0</v>
      </c>
      <c r="BL148" s="14" t="s">
        <v>124</v>
      </c>
      <c r="BM148" s="235" t="s">
        <v>214</v>
      </c>
    </row>
    <row r="149" s="2" customFormat="1" ht="16.5" customHeight="1">
      <c r="A149" s="35"/>
      <c r="B149" s="36"/>
      <c r="C149" s="237" t="s">
        <v>215</v>
      </c>
      <c r="D149" s="237" t="s">
        <v>156</v>
      </c>
      <c r="E149" s="238" t="s">
        <v>216</v>
      </c>
      <c r="F149" s="239" t="s">
        <v>217</v>
      </c>
      <c r="G149" s="240" t="s">
        <v>145</v>
      </c>
      <c r="H149" s="241">
        <v>4</v>
      </c>
      <c r="I149" s="242"/>
      <c r="J149" s="243">
        <f>ROUND(I149*H149,2)</f>
        <v>0</v>
      </c>
      <c r="K149" s="244"/>
      <c r="L149" s="245"/>
      <c r="M149" s="246" t="s">
        <v>1</v>
      </c>
      <c r="N149" s="247" t="s">
        <v>40</v>
      </c>
      <c r="O149" s="94"/>
      <c r="P149" s="233">
        <f>O149*H149</f>
        <v>0</v>
      </c>
      <c r="Q149" s="233">
        <v>0.00010000000000000001</v>
      </c>
      <c r="R149" s="233">
        <f>Q149*H149</f>
        <v>0.00040000000000000002</v>
      </c>
      <c r="S149" s="233">
        <v>0</v>
      </c>
      <c r="T149" s="23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5" t="s">
        <v>159</v>
      </c>
      <c r="AT149" s="235" t="s">
        <v>156</v>
      </c>
      <c r="AU149" s="235" t="s">
        <v>116</v>
      </c>
      <c r="AY149" s="14" t="s">
        <v>117</v>
      </c>
      <c r="BE149" s="236">
        <f>IF(N149="základná",J149,0)</f>
        <v>0</v>
      </c>
      <c r="BF149" s="236">
        <f>IF(N149="znížená",J149,0)</f>
        <v>0</v>
      </c>
      <c r="BG149" s="236">
        <f>IF(N149="zákl. prenesená",J149,0)</f>
        <v>0</v>
      </c>
      <c r="BH149" s="236">
        <f>IF(N149="zníž. prenesená",J149,0)</f>
        <v>0</v>
      </c>
      <c r="BI149" s="236">
        <f>IF(N149="nulová",J149,0)</f>
        <v>0</v>
      </c>
      <c r="BJ149" s="14" t="s">
        <v>116</v>
      </c>
      <c r="BK149" s="236">
        <f>ROUND(I149*H149,2)</f>
        <v>0</v>
      </c>
      <c r="BL149" s="14" t="s">
        <v>124</v>
      </c>
      <c r="BM149" s="235" t="s">
        <v>218</v>
      </c>
    </row>
    <row r="150" s="2" customFormat="1" ht="24.15" customHeight="1">
      <c r="A150" s="35"/>
      <c r="B150" s="36"/>
      <c r="C150" s="223" t="s">
        <v>219</v>
      </c>
      <c r="D150" s="223" t="s">
        <v>120</v>
      </c>
      <c r="E150" s="224" t="s">
        <v>220</v>
      </c>
      <c r="F150" s="225" t="s">
        <v>221</v>
      </c>
      <c r="G150" s="226" t="s">
        <v>222</v>
      </c>
      <c r="H150" s="248"/>
      <c r="I150" s="228"/>
      <c r="J150" s="229">
        <f>ROUND(I150*H150,2)</f>
        <v>0</v>
      </c>
      <c r="K150" s="230"/>
      <c r="L150" s="41"/>
      <c r="M150" s="231" t="s">
        <v>1</v>
      </c>
      <c r="N150" s="232" t="s">
        <v>40</v>
      </c>
      <c r="O150" s="94"/>
      <c r="P150" s="233">
        <f>O150*H150</f>
        <v>0</v>
      </c>
      <c r="Q150" s="233">
        <v>0</v>
      </c>
      <c r="R150" s="233">
        <f>Q150*H150</f>
        <v>0</v>
      </c>
      <c r="S150" s="233">
        <v>0</v>
      </c>
      <c r="T150" s="23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5" t="s">
        <v>124</v>
      </c>
      <c r="AT150" s="235" t="s">
        <v>120</v>
      </c>
      <c r="AU150" s="235" t="s">
        <v>116</v>
      </c>
      <c r="AY150" s="14" t="s">
        <v>117</v>
      </c>
      <c r="BE150" s="236">
        <f>IF(N150="základná",J150,0)</f>
        <v>0</v>
      </c>
      <c r="BF150" s="236">
        <f>IF(N150="znížená",J150,0)</f>
        <v>0</v>
      </c>
      <c r="BG150" s="236">
        <f>IF(N150="zákl. prenesená",J150,0)</f>
        <v>0</v>
      </c>
      <c r="BH150" s="236">
        <f>IF(N150="zníž. prenesená",J150,0)</f>
        <v>0</v>
      </c>
      <c r="BI150" s="236">
        <f>IF(N150="nulová",J150,0)</f>
        <v>0</v>
      </c>
      <c r="BJ150" s="14" t="s">
        <v>116</v>
      </c>
      <c r="BK150" s="236">
        <f>ROUND(I150*H150,2)</f>
        <v>0</v>
      </c>
      <c r="BL150" s="14" t="s">
        <v>124</v>
      </c>
      <c r="BM150" s="235" t="s">
        <v>223</v>
      </c>
    </row>
    <row r="151" s="2" customFormat="1" ht="24.15" customHeight="1">
      <c r="A151" s="35"/>
      <c r="B151" s="36"/>
      <c r="C151" s="223" t="s">
        <v>224</v>
      </c>
      <c r="D151" s="223" t="s">
        <v>120</v>
      </c>
      <c r="E151" s="224" t="s">
        <v>225</v>
      </c>
      <c r="F151" s="225" t="s">
        <v>226</v>
      </c>
      <c r="G151" s="226" t="s">
        <v>222</v>
      </c>
      <c r="H151" s="248"/>
      <c r="I151" s="228"/>
      <c r="J151" s="229">
        <f>ROUND(I151*H151,2)</f>
        <v>0</v>
      </c>
      <c r="K151" s="230"/>
      <c r="L151" s="41"/>
      <c r="M151" s="231" t="s">
        <v>1</v>
      </c>
      <c r="N151" s="232" t="s">
        <v>40</v>
      </c>
      <c r="O151" s="94"/>
      <c r="P151" s="233">
        <f>O151*H151</f>
        <v>0</v>
      </c>
      <c r="Q151" s="233">
        <v>0</v>
      </c>
      <c r="R151" s="233">
        <f>Q151*H151</f>
        <v>0</v>
      </c>
      <c r="S151" s="233">
        <v>0</v>
      </c>
      <c r="T151" s="23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5" t="s">
        <v>124</v>
      </c>
      <c r="AT151" s="235" t="s">
        <v>120</v>
      </c>
      <c r="AU151" s="235" t="s">
        <v>116</v>
      </c>
      <c r="AY151" s="14" t="s">
        <v>117</v>
      </c>
      <c r="BE151" s="236">
        <f>IF(N151="základná",J151,0)</f>
        <v>0</v>
      </c>
      <c r="BF151" s="236">
        <f>IF(N151="znížená",J151,0)</f>
        <v>0</v>
      </c>
      <c r="BG151" s="236">
        <f>IF(N151="zákl. prenesená",J151,0)</f>
        <v>0</v>
      </c>
      <c r="BH151" s="236">
        <f>IF(N151="zníž. prenesená",J151,0)</f>
        <v>0</v>
      </c>
      <c r="BI151" s="236">
        <f>IF(N151="nulová",J151,0)</f>
        <v>0</v>
      </c>
      <c r="BJ151" s="14" t="s">
        <v>116</v>
      </c>
      <c r="BK151" s="236">
        <f>ROUND(I151*H151,2)</f>
        <v>0</v>
      </c>
      <c r="BL151" s="14" t="s">
        <v>124</v>
      </c>
      <c r="BM151" s="235" t="s">
        <v>227</v>
      </c>
    </row>
    <row r="152" s="12" customFormat="1" ht="22.8" customHeight="1">
      <c r="A152" s="12"/>
      <c r="B152" s="208"/>
      <c r="C152" s="209"/>
      <c r="D152" s="210" t="s">
        <v>73</v>
      </c>
      <c r="E152" s="221" t="s">
        <v>228</v>
      </c>
      <c r="F152" s="221" t="s">
        <v>229</v>
      </c>
      <c r="G152" s="209"/>
      <c r="H152" s="209"/>
      <c r="I152" s="212"/>
      <c r="J152" s="222">
        <f>BK152</f>
        <v>0</v>
      </c>
      <c r="K152" s="209"/>
      <c r="L152" s="213"/>
      <c r="M152" s="214"/>
      <c r="N152" s="215"/>
      <c r="O152" s="215"/>
      <c r="P152" s="216">
        <f>SUM(P153:P157)</f>
        <v>0</v>
      </c>
      <c r="Q152" s="215"/>
      <c r="R152" s="216">
        <f>SUM(R153:R157)</f>
        <v>0.14789284999999999</v>
      </c>
      <c r="S152" s="215"/>
      <c r="T152" s="217">
        <f>SUM(T153:T157)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8" t="s">
        <v>116</v>
      </c>
      <c r="AT152" s="219" t="s">
        <v>73</v>
      </c>
      <c r="AU152" s="219" t="s">
        <v>79</v>
      </c>
      <c r="AY152" s="218" t="s">
        <v>117</v>
      </c>
      <c r="BK152" s="220">
        <f>SUM(BK153:BK157)</f>
        <v>0</v>
      </c>
    </row>
    <row r="153" s="2" customFormat="1" ht="24.15" customHeight="1">
      <c r="A153" s="35"/>
      <c r="B153" s="36"/>
      <c r="C153" s="223" t="s">
        <v>230</v>
      </c>
      <c r="D153" s="223" t="s">
        <v>120</v>
      </c>
      <c r="E153" s="224" t="s">
        <v>231</v>
      </c>
      <c r="F153" s="225" t="s">
        <v>232</v>
      </c>
      <c r="G153" s="226" t="s">
        <v>233</v>
      </c>
      <c r="H153" s="227">
        <v>1</v>
      </c>
      <c r="I153" s="228"/>
      <c r="J153" s="229">
        <f>ROUND(I153*H153,2)</f>
        <v>0</v>
      </c>
      <c r="K153" s="230"/>
      <c r="L153" s="41"/>
      <c r="M153" s="231" t="s">
        <v>1</v>
      </c>
      <c r="N153" s="232" t="s">
        <v>40</v>
      </c>
      <c r="O153" s="94"/>
      <c r="P153" s="233">
        <f>O153*H153</f>
        <v>0</v>
      </c>
      <c r="Q153" s="233">
        <v>7.2849999999999995E-05</v>
      </c>
      <c r="R153" s="233">
        <f>Q153*H153</f>
        <v>7.2849999999999995E-05</v>
      </c>
      <c r="S153" s="233">
        <v>0</v>
      </c>
      <c r="T153" s="23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5" t="s">
        <v>124</v>
      </c>
      <c r="AT153" s="235" t="s">
        <v>120</v>
      </c>
      <c r="AU153" s="235" t="s">
        <v>116</v>
      </c>
      <c r="AY153" s="14" t="s">
        <v>117</v>
      </c>
      <c r="BE153" s="236">
        <f>IF(N153="základná",J153,0)</f>
        <v>0</v>
      </c>
      <c r="BF153" s="236">
        <f>IF(N153="znížená",J153,0)</f>
        <v>0</v>
      </c>
      <c r="BG153" s="236">
        <f>IF(N153="zákl. prenesená",J153,0)</f>
        <v>0</v>
      </c>
      <c r="BH153" s="236">
        <f>IF(N153="zníž. prenesená",J153,0)</f>
        <v>0</v>
      </c>
      <c r="BI153" s="236">
        <f>IF(N153="nulová",J153,0)</f>
        <v>0</v>
      </c>
      <c r="BJ153" s="14" t="s">
        <v>116</v>
      </c>
      <c r="BK153" s="236">
        <f>ROUND(I153*H153,2)</f>
        <v>0</v>
      </c>
      <c r="BL153" s="14" t="s">
        <v>124</v>
      </c>
      <c r="BM153" s="235" t="s">
        <v>234</v>
      </c>
    </row>
    <row r="154" s="2" customFormat="1" ht="16.5" customHeight="1">
      <c r="A154" s="35"/>
      <c r="B154" s="36"/>
      <c r="C154" s="237" t="s">
        <v>235</v>
      </c>
      <c r="D154" s="237" t="s">
        <v>156</v>
      </c>
      <c r="E154" s="238" t="s">
        <v>236</v>
      </c>
      <c r="F154" s="239" t="s">
        <v>237</v>
      </c>
      <c r="G154" s="240" t="s">
        <v>233</v>
      </c>
      <c r="H154" s="241">
        <v>1</v>
      </c>
      <c r="I154" s="242"/>
      <c r="J154" s="243">
        <f>ROUND(I154*H154,2)</f>
        <v>0</v>
      </c>
      <c r="K154" s="244"/>
      <c r="L154" s="245"/>
      <c r="M154" s="246" t="s">
        <v>1</v>
      </c>
      <c r="N154" s="247" t="s">
        <v>40</v>
      </c>
      <c r="O154" s="94"/>
      <c r="P154" s="233">
        <f>O154*H154</f>
        <v>0</v>
      </c>
      <c r="Q154" s="233">
        <v>0.06898</v>
      </c>
      <c r="R154" s="233">
        <f>Q154*H154</f>
        <v>0.06898</v>
      </c>
      <c r="S154" s="233">
        <v>0</v>
      </c>
      <c r="T154" s="23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5" t="s">
        <v>159</v>
      </c>
      <c r="AT154" s="235" t="s">
        <v>156</v>
      </c>
      <c r="AU154" s="235" t="s">
        <v>116</v>
      </c>
      <c r="AY154" s="14" t="s">
        <v>117</v>
      </c>
      <c r="BE154" s="236">
        <f>IF(N154="základná",J154,0)</f>
        <v>0</v>
      </c>
      <c r="BF154" s="236">
        <f>IF(N154="znížená",J154,0)</f>
        <v>0</v>
      </c>
      <c r="BG154" s="236">
        <f>IF(N154="zákl. prenesená",J154,0)</f>
        <v>0</v>
      </c>
      <c r="BH154" s="236">
        <f>IF(N154="zníž. prenesená",J154,0)</f>
        <v>0</v>
      </c>
      <c r="BI154" s="236">
        <f>IF(N154="nulová",J154,0)</f>
        <v>0</v>
      </c>
      <c r="BJ154" s="14" t="s">
        <v>116</v>
      </c>
      <c r="BK154" s="236">
        <f>ROUND(I154*H154,2)</f>
        <v>0</v>
      </c>
      <c r="BL154" s="14" t="s">
        <v>124</v>
      </c>
      <c r="BM154" s="235" t="s">
        <v>238</v>
      </c>
    </row>
    <row r="155" s="2" customFormat="1" ht="16.5" customHeight="1">
      <c r="A155" s="35"/>
      <c r="B155" s="36"/>
      <c r="C155" s="237" t="s">
        <v>239</v>
      </c>
      <c r="D155" s="237" t="s">
        <v>156</v>
      </c>
      <c r="E155" s="238" t="s">
        <v>240</v>
      </c>
      <c r="F155" s="239" t="s">
        <v>241</v>
      </c>
      <c r="G155" s="240" t="s">
        <v>233</v>
      </c>
      <c r="H155" s="241">
        <v>1</v>
      </c>
      <c r="I155" s="242"/>
      <c r="J155" s="243">
        <f>ROUND(I155*H155,2)</f>
        <v>0</v>
      </c>
      <c r="K155" s="244"/>
      <c r="L155" s="245"/>
      <c r="M155" s="246" t="s">
        <v>1</v>
      </c>
      <c r="N155" s="247" t="s">
        <v>40</v>
      </c>
      <c r="O155" s="94"/>
      <c r="P155" s="233">
        <f>O155*H155</f>
        <v>0</v>
      </c>
      <c r="Q155" s="233">
        <v>0.078839999999999993</v>
      </c>
      <c r="R155" s="233">
        <f>Q155*H155</f>
        <v>0.078839999999999993</v>
      </c>
      <c r="S155" s="233">
        <v>0</v>
      </c>
      <c r="T155" s="23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5" t="s">
        <v>159</v>
      </c>
      <c r="AT155" s="235" t="s">
        <v>156</v>
      </c>
      <c r="AU155" s="235" t="s">
        <v>116</v>
      </c>
      <c r="AY155" s="14" t="s">
        <v>117</v>
      </c>
      <c r="BE155" s="236">
        <f>IF(N155="základná",J155,0)</f>
        <v>0</v>
      </c>
      <c r="BF155" s="236">
        <f>IF(N155="znížená",J155,0)</f>
        <v>0</v>
      </c>
      <c r="BG155" s="236">
        <f>IF(N155="zákl. prenesená",J155,0)</f>
        <v>0</v>
      </c>
      <c r="BH155" s="236">
        <f>IF(N155="zníž. prenesená",J155,0)</f>
        <v>0</v>
      </c>
      <c r="BI155" s="236">
        <f>IF(N155="nulová",J155,0)</f>
        <v>0</v>
      </c>
      <c r="BJ155" s="14" t="s">
        <v>116</v>
      </c>
      <c r="BK155" s="236">
        <f>ROUND(I155*H155,2)</f>
        <v>0</v>
      </c>
      <c r="BL155" s="14" t="s">
        <v>124</v>
      </c>
      <c r="BM155" s="235" t="s">
        <v>242</v>
      </c>
    </row>
    <row r="156" s="2" customFormat="1" ht="24.15" customHeight="1">
      <c r="A156" s="35"/>
      <c r="B156" s="36"/>
      <c r="C156" s="223" t="s">
        <v>243</v>
      </c>
      <c r="D156" s="223" t="s">
        <v>120</v>
      </c>
      <c r="E156" s="224" t="s">
        <v>244</v>
      </c>
      <c r="F156" s="225" t="s">
        <v>245</v>
      </c>
      <c r="G156" s="226" t="s">
        <v>222</v>
      </c>
      <c r="H156" s="248"/>
      <c r="I156" s="228"/>
      <c r="J156" s="229">
        <f>ROUND(I156*H156,2)</f>
        <v>0</v>
      </c>
      <c r="K156" s="230"/>
      <c r="L156" s="41"/>
      <c r="M156" s="231" t="s">
        <v>1</v>
      </c>
      <c r="N156" s="232" t="s">
        <v>40</v>
      </c>
      <c r="O156" s="94"/>
      <c r="P156" s="233">
        <f>O156*H156</f>
        <v>0</v>
      </c>
      <c r="Q156" s="233">
        <v>0</v>
      </c>
      <c r="R156" s="233">
        <f>Q156*H156</f>
        <v>0</v>
      </c>
      <c r="S156" s="233">
        <v>0</v>
      </c>
      <c r="T156" s="23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5" t="s">
        <v>124</v>
      </c>
      <c r="AT156" s="235" t="s">
        <v>120</v>
      </c>
      <c r="AU156" s="235" t="s">
        <v>116</v>
      </c>
      <c r="AY156" s="14" t="s">
        <v>117</v>
      </c>
      <c r="BE156" s="236">
        <f>IF(N156="základná",J156,0)</f>
        <v>0</v>
      </c>
      <c r="BF156" s="236">
        <f>IF(N156="znížená",J156,0)</f>
        <v>0</v>
      </c>
      <c r="BG156" s="236">
        <f>IF(N156="zákl. prenesená",J156,0)</f>
        <v>0</v>
      </c>
      <c r="BH156" s="236">
        <f>IF(N156="zníž. prenesená",J156,0)</f>
        <v>0</v>
      </c>
      <c r="BI156" s="236">
        <f>IF(N156="nulová",J156,0)</f>
        <v>0</v>
      </c>
      <c r="BJ156" s="14" t="s">
        <v>116</v>
      </c>
      <c r="BK156" s="236">
        <f>ROUND(I156*H156,2)</f>
        <v>0</v>
      </c>
      <c r="BL156" s="14" t="s">
        <v>124</v>
      </c>
      <c r="BM156" s="235" t="s">
        <v>246</v>
      </c>
    </row>
    <row r="157" s="2" customFormat="1" ht="24.15" customHeight="1">
      <c r="A157" s="35"/>
      <c r="B157" s="36"/>
      <c r="C157" s="223" t="s">
        <v>247</v>
      </c>
      <c r="D157" s="223" t="s">
        <v>120</v>
      </c>
      <c r="E157" s="224" t="s">
        <v>248</v>
      </c>
      <c r="F157" s="225" t="s">
        <v>249</v>
      </c>
      <c r="G157" s="226" t="s">
        <v>222</v>
      </c>
      <c r="H157" s="248"/>
      <c r="I157" s="228"/>
      <c r="J157" s="229">
        <f>ROUND(I157*H157,2)</f>
        <v>0</v>
      </c>
      <c r="K157" s="230"/>
      <c r="L157" s="41"/>
      <c r="M157" s="231" t="s">
        <v>1</v>
      </c>
      <c r="N157" s="232" t="s">
        <v>40</v>
      </c>
      <c r="O157" s="94"/>
      <c r="P157" s="233">
        <f>O157*H157</f>
        <v>0</v>
      </c>
      <c r="Q157" s="233">
        <v>0</v>
      </c>
      <c r="R157" s="233">
        <f>Q157*H157</f>
        <v>0</v>
      </c>
      <c r="S157" s="233">
        <v>0</v>
      </c>
      <c r="T157" s="23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5" t="s">
        <v>124</v>
      </c>
      <c r="AT157" s="235" t="s">
        <v>120</v>
      </c>
      <c r="AU157" s="235" t="s">
        <v>116</v>
      </c>
      <c r="AY157" s="14" t="s">
        <v>117</v>
      </c>
      <c r="BE157" s="236">
        <f>IF(N157="základná",J157,0)</f>
        <v>0</v>
      </c>
      <c r="BF157" s="236">
        <f>IF(N157="znížená",J157,0)</f>
        <v>0</v>
      </c>
      <c r="BG157" s="236">
        <f>IF(N157="zákl. prenesená",J157,0)</f>
        <v>0</v>
      </c>
      <c r="BH157" s="236">
        <f>IF(N157="zníž. prenesená",J157,0)</f>
        <v>0</v>
      </c>
      <c r="BI157" s="236">
        <f>IF(N157="nulová",J157,0)</f>
        <v>0</v>
      </c>
      <c r="BJ157" s="14" t="s">
        <v>116</v>
      </c>
      <c r="BK157" s="236">
        <f>ROUND(I157*H157,2)</f>
        <v>0</v>
      </c>
      <c r="BL157" s="14" t="s">
        <v>124</v>
      </c>
      <c r="BM157" s="235" t="s">
        <v>250</v>
      </c>
    </row>
    <row r="158" s="12" customFormat="1" ht="22.8" customHeight="1">
      <c r="A158" s="12"/>
      <c r="B158" s="208"/>
      <c r="C158" s="209"/>
      <c r="D158" s="210" t="s">
        <v>73</v>
      </c>
      <c r="E158" s="221" t="s">
        <v>251</v>
      </c>
      <c r="F158" s="221" t="s">
        <v>252</v>
      </c>
      <c r="G158" s="209"/>
      <c r="H158" s="209"/>
      <c r="I158" s="212"/>
      <c r="J158" s="222">
        <f>BK158</f>
        <v>0</v>
      </c>
      <c r="K158" s="209"/>
      <c r="L158" s="213"/>
      <c r="M158" s="214"/>
      <c r="N158" s="215"/>
      <c r="O158" s="215"/>
      <c r="P158" s="216">
        <f>P159</f>
        <v>0</v>
      </c>
      <c r="Q158" s="215"/>
      <c r="R158" s="216">
        <f>R159</f>
        <v>0.0013749399999999998</v>
      </c>
      <c r="S158" s="215"/>
      <c r="T158" s="217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8" t="s">
        <v>116</v>
      </c>
      <c r="AT158" s="219" t="s">
        <v>73</v>
      </c>
      <c r="AU158" s="219" t="s">
        <v>79</v>
      </c>
      <c r="AY158" s="218" t="s">
        <v>117</v>
      </c>
      <c r="BK158" s="220">
        <f>BK159</f>
        <v>0</v>
      </c>
    </row>
    <row r="159" s="2" customFormat="1" ht="37.8" customHeight="1">
      <c r="A159" s="35"/>
      <c r="B159" s="36"/>
      <c r="C159" s="223" t="s">
        <v>159</v>
      </c>
      <c r="D159" s="223" t="s">
        <v>120</v>
      </c>
      <c r="E159" s="224" t="s">
        <v>253</v>
      </c>
      <c r="F159" s="225" t="s">
        <v>254</v>
      </c>
      <c r="G159" s="226" t="s">
        <v>123</v>
      </c>
      <c r="H159" s="227">
        <v>14</v>
      </c>
      <c r="I159" s="228"/>
      <c r="J159" s="229">
        <f>ROUND(I159*H159,2)</f>
        <v>0</v>
      </c>
      <c r="K159" s="230"/>
      <c r="L159" s="41"/>
      <c r="M159" s="231" t="s">
        <v>1</v>
      </c>
      <c r="N159" s="232" t="s">
        <v>40</v>
      </c>
      <c r="O159" s="94"/>
      <c r="P159" s="233">
        <f>O159*H159</f>
        <v>0</v>
      </c>
      <c r="Q159" s="233">
        <v>9.8209999999999997E-05</v>
      </c>
      <c r="R159" s="233">
        <f>Q159*H159</f>
        <v>0.0013749399999999998</v>
      </c>
      <c r="S159" s="233">
        <v>0</v>
      </c>
      <c r="T159" s="23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5" t="s">
        <v>124</v>
      </c>
      <c r="AT159" s="235" t="s">
        <v>120</v>
      </c>
      <c r="AU159" s="235" t="s">
        <v>116</v>
      </c>
      <c r="AY159" s="14" t="s">
        <v>117</v>
      </c>
      <c r="BE159" s="236">
        <f>IF(N159="základná",J159,0)</f>
        <v>0</v>
      </c>
      <c r="BF159" s="236">
        <f>IF(N159="znížená",J159,0)</f>
        <v>0</v>
      </c>
      <c r="BG159" s="236">
        <f>IF(N159="zákl. prenesená",J159,0)</f>
        <v>0</v>
      </c>
      <c r="BH159" s="236">
        <f>IF(N159="zníž. prenesená",J159,0)</f>
        <v>0</v>
      </c>
      <c r="BI159" s="236">
        <f>IF(N159="nulová",J159,0)</f>
        <v>0</v>
      </c>
      <c r="BJ159" s="14" t="s">
        <v>116</v>
      </c>
      <c r="BK159" s="236">
        <f>ROUND(I159*H159,2)</f>
        <v>0</v>
      </c>
      <c r="BL159" s="14" t="s">
        <v>124</v>
      </c>
      <c r="BM159" s="235" t="s">
        <v>255</v>
      </c>
    </row>
    <row r="160" s="12" customFormat="1" ht="22.8" customHeight="1">
      <c r="A160" s="12"/>
      <c r="B160" s="208"/>
      <c r="C160" s="209"/>
      <c r="D160" s="210" t="s">
        <v>73</v>
      </c>
      <c r="E160" s="221" t="s">
        <v>256</v>
      </c>
      <c r="F160" s="221" t="s">
        <v>257</v>
      </c>
      <c r="G160" s="209"/>
      <c r="H160" s="209"/>
      <c r="I160" s="212"/>
      <c r="J160" s="222">
        <f>BK160</f>
        <v>0</v>
      </c>
      <c r="K160" s="209"/>
      <c r="L160" s="213"/>
      <c r="M160" s="214"/>
      <c r="N160" s="215"/>
      <c r="O160" s="215"/>
      <c r="P160" s="216">
        <f>SUM(P161:P167)</f>
        <v>0</v>
      </c>
      <c r="Q160" s="215"/>
      <c r="R160" s="216">
        <f>SUM(R161:R167)</f>
        <v>0</v>
      </c>
      <c r="S160" s="215"/>
      <c r="T160" s="217">
        <f>SUM(T161:T167)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8" t="s">
        <v>129</v>
      </c>
      <c r="AT160" s="219" t="s">
        <v>73</v>
      </c>
      <c r="AU160" s="219" t="s">
        <v>79</v>
      </c>
      <c r="AY160" s="218" t="s">
        <v>117</v>
      </c>
      <c r="BK160" s="220">
        <f>SUM(BK161:BK167)</f>
        <v>0</v>
      </c>
    </row>
    <row r="161" s="2" customFormat="1" ht="37.8" customHeight="1">
      <c r="A161" s="35"/>
      <c r="B161" s="36"/>
      <c r="C161" s="223" t="s">
        <v>258</v>
      </c>
      <c r="D161" s="223" t="s">
        <v>120</v>
      </c>
      <c r="E161" s="224" t="s">
        <v>259</v>
      </c>
      <c r="F161" s="225" t="s">
        <v>260</v>
      </c>
      <c r="G161" s="226" t="s">
        <v>261</v>
      </c>
      <c r="H161" s="227">
        <v>1</v>
      </c>
      <c r="I161" s="228"/>
      <c r="J161" s="229">
        <f>ROUND(I161*H161,2)</f>
        <v>0</v>
      </c>
      <c r="K161" s="230"/>
      <c r="L161" s="41"/>
      <c r="M161" s="231" t="s">
        <v>1</v>
      </c>
      <c r="N161" s="232" t="s">
        <v>40</v>
      </c>
      <c r="O161" s="94"/>
      <c r="P161" s="233">
        <f>O161*H161</f>
        <v>0</v>
      </c>
      <c r="Q161" s="233">
        <v>0</v>
      </c>
      <c r="R161" s="233">
        <f>Q161*H161</f>
        <v>0</v>
      </c>
      <c r="S161" s="233">
        <v>0</v>
      </c>
      <c r="T161" s="23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5" t="s">
        <v>262</v>
      </c>
      <c r="AT161" s="235" t="s">
        <v>120</v>
      </c>
      <c r="AU161" s="235" t="s">
        <v>116</v>
      </c>
      <c r="AY161" s="14" t="s">
        <v>117</v>
      </c>
      <c r="BE161" s="236">
        <f>IF(N161="základná",J161,0)</f>
        <v>0</v>
      </c>
      <c r="BF161" s="236">
        <f>IF(N161="znížená",J161,0)</f>
        <v>0</v>
      </c>
      <c r="BG161" s="236">
        <f>IF(N161="zákl. prenesená",J161,0)</f>
        <v>0</v>
      </c>
      <c r="BH161" s="236">
        <f>IF(N161="zníž. prenesená",J161,0)</f>
        <v>0</v>
      </c>
      <c r="BI161" s="236">
        <f>IF(N161="nulová",J161,0)</f>
        <v>0</v>
      </c>
      <c r="BJ161" s="14" t="s">
        <v>116</v>
      </c>
      <c r="BK161" s="236">
        <f>ROUND(I161*H161,2)</f>
        <v>0</v>
      </c>
      <c r="BL161" s="14" t="s">
        <v>262</v>
      </c>
      <c r="BM161" s="235" t="s">
        <v>263</v>
      </c>
    </row>
    <row r="162" s="2" customFormat="1" ht="24.15" customHeight="1">
      <c r="A162" s="35"/>
      <c r="B162" s="36"/>
      <c r="C162" s="223" t="s">
        <v>264</v>
      </c>
      <c r="D162" s="223" t="s">
        <v>120</v>
      </c>
      <c r="E162" s="224" t="s">
        <v>265</v>
      </c>
      <c r="F162" s="225" t="s">
        <v>266</v>
      </c>
      <c r="G162" s="226" t="s">
        <v>145</v>
      </c>
      <c r="H162" s="227">
        <v>1</v>
      </c>
      <c r="I162" s="228"/>
      <c r="J162" s="229">
        <f>ROUND(I162*H162,2)</f>
        <v>0</v>
      </c>
      <c r="K162" s="230"/>
      <c r="L162" s="41"/>
      <c r="M162" s="231" t="s">
        <v>1</v>
      </c>
      <c r="N162" s="232" t="s">
        <v>40</v>
      </c>
      <c r="O162" s="94"/>
      <c r="P162" s="233">
        <f>O162*H162</f>
        <v>0</v>
      </c>
      <c r="Q162" s="233">
        <v>0</v>
      </c>
      <c r="R162" s="233">
        <f>Q162*H162</f>
        <v>0</v>
      </c>
      <c r="S162" s="233">
        <v>0</v>
      </c>
      <c r="T162" s="23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5" t="s">
        <v>262</v>
      </c>
      <c r="AT162" s="235" t="s">
        <v>120</v>
      </c>
      <c r="AU162" s="235" t="s">
        <v>116</v>
      </c>
      <c r="AY162" s="14" t="s">
        <v>117</v>
      </c>
      <c r="BE162" s="236">
        <f>IF(N162="základná",J162,0)</f>
        <v>0</v>
      </c>
      <c r="BF162" s="236">
        <f>IF(N162="znížená",J162,0)</f>
        <v>0</v>
      </c>
      <c r="BG162" s="236">
        <f>IF(N162="zákl. prenesená",J162,0)</f>
        <v>0</v>
      </c>
      <c r="BH162" s="236">
        <f>IF(N162="zníž. prenesená",J162,0)</f>
        <v>0</v>
      </c>
      <c r="BI162" s="236">
        <f>IF(N162="nulová",J162,0)</f>
        <v>0</v>
      </c>
      <c r="BJ162" s="14" t="s">
        <v>116</v>
      </c>
      <c r="BK162" s="236">
        <f>ROUND(I162*H162,2)</f>
        <v>0</v>
      </c>
      <c r="BL162" s="14" t="s">
        <v>262</v>
      </c>
      <c r="BM162" s="235" t="s">
        <v>267</v>
      </c>
    </row>
    <row r="163" s="2" customFormat="1" ht="24.15" customHeight="1">
      <c r="A163" s="35"/>
      <c r="B163" s="36"/>
      <c r="C163" s="223" t="s">
        <v>268</v>
      </c>
      <c r="D163" s="223" t="s">
        <v>120</v>
      </c>
      <c r="E163" s="224" t="s">
        <v>269</v>
      </c>
      <c r="F163" s="225" t="s">
        <v>270</v>
      </c>
      <c r="G163" s="226" t="s">
        <v>145</v>
      </c>
      <c r="H163" s="227">
        <v>10</v>
      </c>
      <c r="I163" s="228"/>
      <c r="J163" s="229">
        <f>ROUND(I163*H163,2)</f>
        <v>0</v>
      </c>
      <c r="K163" s="230"/>
      <c r="L163" s="41"/>
      <c r="M163" s="231" t="s">
        <v>1</v>
      </c>
      <c r="N163" s="232" t="s">
        <v>40</v>
      </c>
      <c r="O163" s="94"/>
      <c r="P163" s="233">
        <f>O163*H163</f>
        <v>0</v>
      </c>
      <c r="Q163" s="233">
        <v>0</v>
      </c>
      <c r="R163" s="233">
        <f>Q163*H163</f>
        <v>0</v>
      </c>
      <c r="S163" s="233">
        <v>0</v>
      </c>
      <c r="T163" s="23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5" t="s">
        <v>262</v>
      </c>
      <c r="AT163" s="235" t="s">
        <v>120</v>
      </c>
      <c r="AU163" s="235" t="s">
        <v>116</v>
      </c>
      <c r="AY163" s="14" t="s">
        <v>117</v>
      </c>
      <c r="BE163" s="236">
        <f>IF(N163="základná",J163,0)</f>
        <v>0</v>
      </c>
      <c r="BF163" s="236">
        <f>IF(N163="znížená",J163,0)</f>
        <v>0</v>
      </c>
      <c r="BG163" s="236">
        <f>IF(N163="zákl. prenesená",J163,0)</f>
        <v>0</v>
      </c>
      <c r="BH163" s="236">
        <f>IF(N163="zníž. prenesená",J163,0)</f>
        <v>0</v>
      </c>
      <c r="BI163" s="236">
        <f>IF(N163="nulová",J163,0)</f>
        <v>0</v>
      </c>
      <c r="BJ163" s="14" t="s">
        <v>116</v>
      </c>
      <c r="BK163" s="236">
        <f>ROUND(I163*H163,2)</f>
        <v>0</v>
      </c>
      <c r="BL163" s="14" t="s">
        <v>262</v>
      </c>
      <c r="BM163" s="235" t="s">
        <v>271</v>
      </c>
    </row>
    <row r="164" s="2" customFormat="1" ht="37.8" customHeight="1">
      <c r="A164" s="35"/>
      <c r="B164" s="36"/>
      <c r="C164" s="223" t="s">
        <v>272</v>
      </c>
      <c r="D164" s="223" t="s">
        <v>120</v>
      </c>
      <c r="E164" s="224" t="s">
        <v>273</v>
      </c>
      <c r="F164" s="225" t="s">
        <v>274</v>
      </c>
      <c r="G164" s="226" t="s">
        <v>261</v>
      </c>
      <c r="H164" s="227">
        <v>1</v>
      </c>
      <c r="I164" s="228"/>
      <c r="J164" s="229">
        <f>ROUND(I164*H164,2)</f>
        <v>0</v>
      </c>
      <c r="K164" s="230"/>
      <c r="L164" s="41"/>
      <c r="M164" s="231" t="s">
        <v>1</v>
      </c>
      <c r="N164" s="232" t="s">
        <v>40</v>
      </c>
      <c r="O164" s="94"/>
      <c r="P164" s="233">
        <f>O164*H164</f>
        <v>0</v>
      </c>
      <c r="Q164" s="233">
        <v>0</v>
      </c>
      <c r="R164" s="233">
        <f>Q164*H164</f>
        <v>0</v>
      </c>
      <c r="S164" s="233">
        <v>0</v>
      </c>
      <c r="T164" s="23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5" t="s">
        <v>262</v>
      </c>
      <c r="AT164" s="235" t="s">
        <v>120</v>
      </c>
      <c r="AU164" s="235" t="s">
        <v>116</v>
      </c>
      <c r="AY164" s="14" t="s">
        <v>117</v>
      </c>
      <c r="BE164" s="236">
        <f>IF(N164="základná",J164,0)</f>
        <v>0</v>
      </c>
      <c r="BF164" s="236">
        <f>IF(N164="znížená",J164,0)</f>
        <v>0</v>
      </c>
      <c r="BG164" s="236">
        <f>IF(N164="zákl. prenesená",J164,0)</f>
        <v>0</v>
      </c>
      <c r="BH164" s="236">
        <f>IF(N164="zníž. prenesená",J164,0)</f>
        <v>0</v>
      </c>
      <c r="BI164" s="236">
        <f>IF(N164="nulová",J164,0)</f>
        <v>0</v>
      </c>
      <c r="BJ164" s="14" t="s">
        <v>116</v>
      </c>
      <c r="BK164" s="236">
        <f>ROUND(I164*H164,2)</f>
        <v>0</v>
      </c>
      <c r="BL164" s="14" t="s">
        <v>262</v>
      </c>
      <c r="BM164" s="235" t="s">
        <v>275</v>
      </c>
    </row>
    <row r="165" s="2" customFormat="1" ht="33" customHeight="1">
      <c r="A165" s="35"/>
      <c r="B165" s="36"/>
      <c r="C165" s="223" t="s">
        <v>276</v>
      </c>
      <c r="D165" s="223" t="s">
        <v>120</v>
      </c>
      <c r="E165" s="224" t="s">
        <v>277</v>
      </c>
      <c r="F165" s="225" t="s">
        <v>278</v>
      </c>
      <c r="G165" s="226" t="s">
        <v>261</v>
      </c>
      <c r="H165" s="227">
        <v>1</v>
      </c>
      <c r="I165" s="228"/>
      <c r="J165" s="229">
        <f>ROUND(I165*H165,2)</f>
        <v>0</v>
      </c>
      <c r="K165" s="230"/>
      <c r="L165" s="41"/>
      <c r="M165" s="231" t="s">
        <v>1</v>
      </c>
      <c r="N165" s="232" t="s">
        <v>40</v>
      </c>
      <c r="O165" s="94"/>
      <c r="P165" s="233">
        <f>O165*H165</f>
        <v>0</v>
      </c>
      <c r="Q165" s="233">
        <v>0</v>
      </c>
      <c r="R165" s="233">
        <f>Q165*H165</f>
        <v>0</v>
      </c>
      <c r="S165" s="233">
        <v>0</v>
      </c>
      <c r="T165" s="23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5" t="s">
        <v>262</v>
      </c>
      <c r="AT165" s="235" t="s">
        <v>120</v>
      </c>
      <c r="AU165" s="235" t="s">
        <v>116</v>
      </c>
      <c r="AY165" s="14" t="s">
        <v>117</v>
      </c>
      <c r="BE165" s="236">
        <f>IF(N165="základná",J165,0)</f>
        <v>0</v>
      </c>
      <c r="BF165" s="236">
        <f>IF(N165="znížená",J165,0)</f>
        <v>0</v>
      </c>
      <c r="BG165" s="236">
        <f>IF(N165="zákl. prenesená",J165,0)</f>
        <v>0</v>
      </c>
      <c r="BH165" s="236">
        <f>IF(N165="zníž. prenesená",J165,0)</f>
        <v>0</v>
      </c>
      <c r="BI165" s="236">
        <f>IF(N165="nulová",J165,0)</f>
        <v>0</v>
      </c>
      <c r="BJ165" s="14" t="s">
        <v>116</v>
      </c>
      <c r="BK165" s="236">
        <f>ROUND(I165*H165,2)</f>
        <v>0</v>
      </c>
      <c r="BL165" s="14" t="s">
        <v>262</v>
      </c>
      <c r="BM165" s="235" t="s">
        <v>279</v>
      </c>
    </row>
    <row r="166" s="2" customFormat="1" ht="44.25" customHeight="1">
      <c r="A166" s="35"/>
      <c r="B166" s="36"/>
      <c r="C166" s="223" t="s">
        <v>280</v>
      </c>
      <c r="D166" s="223" t="s">
        <v>120</v>
      </c>
      <c r="E166" s="224" t="s">
        <v>281</v>
      </c>
      <c r="F166" s="225" t="s">
        <v>282</v>
      </c>
      <c r="G166" s="226" t="s">
        <v>261</v>
      </c>
      <c r="H166" s="227">
        <v>1</v>
      </c>
      <c r="I166" s="228"/>
      <c r="J166" s="229">
        <f>ROUND(I166*H166,2)</f>
        <v>0</v>
      </c>
      <c r="K166" s="230"/>
      <c r="L166" s="41"/>
      <c r="M166" s="231" t="s">
        <v>1</v>
      </c>
      <c r="N166" s="232" t="s">
        <v>40</v>
      </c>
      <c r="O166" s="94"/>
      <c r="P166" s="233">
        <f>O166*H166</f>
        <v>0</v>
      </c>
      <c r="Q166" s="233">
        <v>0</v>
      </c>
      <c r="R166" s="233">
        <f>Q166*H166</f>
        <v>0</v>
      </c>
      <c r="S166" s="233">
        <v>0</v>
      </c>
      <c r="T166" s="23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5" t="s">
        <v>262</v>
      </c>
      <c r="AT166" s="235" t="s">
        <v>120</v>
      </c>
      <c r="AU166" s="235" t="s">
        <v>116</v>
      </c>
      <c r="AY166" s="14" t="s">
        <v>117</v>
      </c>
      <c r="BE166" s="236">
        <f>IF(N166="základná",J166,0)</f>
        <v>0</v>
      </c>
      <c r="BF166" s="236">
        <f>IF(N166="znížená",J166,0)</f>
        <v>0</v>
      </c>
      <c r="BG166" s="236">
        <f>IF(N166="zákl. prenesená",J166,0)</f>
        <v>0</v>
      </c>
      <c r="BH166" s="236">
        <f>IF(N166="zníž. prenesená",J166,0)</f>
        <v>0</v>
      </c>
      <c r="BI166" s="236">
        <f>IF(N166="nulová",J166,0)</f>
        <v>0</v>
      </c>
      <c r="BJ166" s="14" t="s">
        <v>116</v>
      </c>
      <c r="BK166" s="236">
        <f>ROUND(I166*H166,2)</f>
        <v>0</v>
      </c>
      <c r="BL166" s="14" t="s">
        <v>262</v>
      </c>
      <c r="BM166" s="235" t="s">
        <v>283</v>
      </c>
    </row>
    <row r="167" s="2" customFormat="1" ht="24.15" customHeight="1">
      <c r="A167" s="35"/>
      <c r="B167" s="36"/>
      <c r="C167" s="223" t="s">
        <v>284</v>
      </c>
      <c r="D167" s="223" t="s">
        <v>120</v>
      </c>
      <c r="E167" s="224" t="s">
        <v>285</v>
      </c>
      <c r="F167" s="225" t="s">
        <v>286</v>
      </c>
      <c r="G167" s="226" t="s">
        <v>261</v>
      </c>
      <c r="H167" s="227">
        <v>1</v>
      </c>
      <c r="I167" s="228"/>
      <c r="J167" s="229">
        <f>ROUND(I167*H167,2)</f>
        <v>0</v>
      </c>
      <c r="K167" s="230"/>
      <c r="L167" s="41"/>
      <c r="M167" s="231" t="s">
        <v>1</v>
      </c>
      <c r="N167" s="232" t="s">
        <v>40</v>
      </c>
      <c r="O167" s="94"/>
      <c r="P167" s="233">
        <f>O167*H167</f>
        <v>0</v>
      </c>
      <c r="Q167" s="233">
        <v>0</v>
      </c>
      <c r="R167" s="233">
        <f>Q167*H167</f>
        <v>0</v>
      </c>
      <c r="S167" s="233">
        <v>0</v>
      </c>
      <c r="T167" s="23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5" t="s">
        <v>262</v>
      </c>
      <c r="AT167" s="235" t="s">
        <v>120</v>
      </c>
      <c r="AU167" s="235" t="s">
        <v>116</v>
      </c>
      <c r="AY167" s="14" t="s">
        <v>117</v>
      </c>
      <c r="BE167" s="236">
        <f>IF(N167="základná",J167,0)</f>
        <v>0</v>
      </c>
      <c r="BF167" s="236">
        <f>IF(N167="znížená",J167,0)</f>
        <v>0</v>
      </c>
      <c r="BG167" s="236">
        <f>IF(N167="zákl. prenesená",J167,0)</f>
        <v>0</v>
      </c>
      <c r="BH167" s="236">
        <f>IF(N167="zníž. prenesená",J167,0)</f>
        <v>0</v>
      </c>
      <c r="BI167" s="236">
        <f>IF(N167="nulová",J167,0)</f>
        <v>0</v>
      </c>
      <c r="BJ167" s="14" t="s">
        <v>116</v>
      </c>
      <c r="BK167" s="236">
        <f>ROUND(I167*H167,2)</f>
        <v>0</v>
      </c>
      <c r="BL167" s="14" t="s">
        <v>262</v>
      </c>
      <c r="BM167" s="235" t="s">
        <v>287</v>
      </c>
    </row>
    <row r="168" s="12" customFormat="1" ht="22.8" customHeight="1">
      <c r="A168" s="12"/>
      <c r="B168" s="208"/>
      <c r="C168" s="209"/>
      <c r="D168" s="210" t="s">
        <v>73</v>
      </c>
      <c r="E168" s="221" t="s">
        <v>288</v>
      </c>
      <c r="F168" s="221" t="s">
        <v>289</v>
      </c>
      <c r="G168" s="209"/>
      <c r="H168" s="209"/>
      <c r="I168" s="212"/>
      <c r="J168" s="222">
        <f>BK168</f>
        <v>0</v>
      </c>
      <c r="K168" s="209"/>
      <c r="L168" s="213"/>
      <c r="M168" s="214"/>
      <c r="N168" s="215"/>
      <c r="O168" s="215"/>
      <c r="P168" s="216">
        <f>SUM(P169:P178)</f>
        <v>0</v>
      </c>
      <c r="Q168" s="215"/>
      <c r="R168" s="216">
        <f>SUM(R169:R178)</f>
        <v>0.0077166600000000002</v>
      </c>
      <c r="S168" s="215"/>
      <c r="T168" s="217">
        <f>SUM(T169:T178)</f>
        <v>0.067140000000000005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8" t="s">
        <v>129</v>
      </c>
      <c r="AT168" s="219" t="s">
        <v>73</v>
      </c>
      <c r="AU168" s="219" t="s">
        <v>79</v>
      </c>
      <c r="AY168" s="218" t="s">
        <v>117</v>
      </c>
      <c r="BK168" s="220">
        <f>SUM(BK169:BK178)</f>
        <v>0</v>
      </c>
    </row>
    <row r="169" s="2" customFormat="1" ht="16.5" customHeight="1">
      <c r="A169" s="35"/>
      <c r="B169" s="36"/>
      <c r="C169" s="223" t="s">
        <v>290</v>
      </c>
      <c r="D169" s="223" t="s">
        <v>120</v>
      </c>
      <c r="E169" s="224" t="s">
        <v>291</v>
      </c>
      <c r="F169" s="225" t="s">
        <v>292</v>
      </c>
      <c r="G169" s="226" t="s">
        <v>261</v>
      </c>
      <c r="H169" s="227">
        <v>1</v>
      </c>
      <c r="I169" s="228"/>
      <c r="J169" s="229">
        <f>ROUND(I169*H169,2)</f>
        <v>0</v>
      </c>
      <c r="K169" s="230"/>
      <c r="L169" s="41"/>
      <c r="M169" s="231" t="s">
        <v>1</v>
      </c>
      <c r="N169" s="232" t="s">
        <v>40</v>
      </c>
      <c r="O169" s="94"/>
      <c r="P169" s="233">
        <f>O169*H169</f>
        <v>0</v>
      </c>
      <c r="Q169" s="233">
        <v>4.2899999999999999E-05</v>
      </c>
      <c r="R169" s="233">
        <f>Q169*H169</f>
        <v>4.2899999999999999E-05</v>
      </c>
      <c r="S169" s="233">
        <v>0</v>
      </c>
      <c r="T169" s="23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5" t="s">
        <v>262</v>
      </c>
      <c r="AT169" s="235" t="s">
        <v>120</v>
      </c>
      <c r="AU169" s="235" t="s">
        <v>116</v>
      </c>
      <c r="AY169" s="14" t="s">
        <v>117</v>
      </c>
      <c r="BE169" s="236">
        <f>IF(N169="základná",J169,0)</f>
        <v>0</v>
      </c>
      <c r="BF169" s="236">
        <f>IF(N169="znížená",J169,0)</f>
        <v>0</v>
      </c>
      <c r="BG169" s="236">
        <f>IF(N169="zákl. prenesená",J169,0)</f>
        <v>0</v>
      </c>
      <c r="BH169" s="236">
        <f>IF(N169="zníž. prenesená",J169,0)</f>
        <v>0</v>
      </c>
      <c r="BI169" s="236">
        <f>IF(N169="nulová",J169,0)</f>
        <v>0</v>
      </c>
      <c r="BJ169" s="14" t="s">
        <v>116</v>
      </c>
      <c r="BK169" s="236">
        <f>ROUND(I169*H169,2)</f>
        <v>0</v>
      </c>
      <c r="BL169" s="14" t="s">
        <v>262</v>
      </c>
      <c r="BM169" s="235" t="s">
        <v>293</v>
      </c>
    </row>
    <row r="170" s="2" customFormat="1" ht="16.5" customHeight="1">
      <c r="A170" s="35"/>
      <c r="B170" s="36"/>
      <c r="C170" s="223" t="s">
        <v>294</v>
      </c>
      <c r="D170" s="223" t="s">
        <v>120</v>
      </c>
      <c r="E170" s="224" t="s">
        <v>295</v>
      </c>
      <c r="F170" s="225" t="s">
        <v>296</v>
      </c>
      <c r="G170" s="226" t="s">
        <v>123</v>
      </c>
      <c r="H170" s="227">
        <v>18</v>
      </c>
      <c r="I170" s="228"/>
      <c r="J170" s="229">
        <f>ROUND(I170*H170,2)</f>
        <v>0</v>
      </c>
      <c r="K170" s="230"/>
      <c r="L170" s="41"/>
      <c r="M170" s="231" t="s">
        <v>1</v>
      </c>
      <c r="N170" s="232" t="s">
        <v>40</v>
      </c>
      <c r="O170" s="94"/>
      <c r="P170" s="233">
        <f>O170*H170</f>
        <v>0</v>
      </c>
      <c r="Q170" s="233">
        <v>6.1489999999999996E-05</v>
      </c>
      <c r="R170" s="233">
        <f>Q170*H170</f>
        <v>0.0011068199999999999</v>
      </c>
      <c r="S170" s="233">
        <v>0</v>
      </c>
      <c r="T170" s="23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5" t="s">
        <v>262</v>
      </c>
      <c r="AT170" s="235" t="s">
        <v>120</v>
      </c>
      <c r="AU170" s="235" t="s">
        <v>116</v>
      </c>
      <c r="AY170" s="14" t="s">
        <v>117</v>
      </c>
      <c r="BE170" s="236">
        <f>IF(N170="základná",J170,0)</f>
        <v>0</v>
      </c>
      <c r="BF170" s="236">
        <f>IF(N170="znížená",J170,0)</f>
        <v>0</v>
      </c>
      <c r="BG170" s="236">
        <f>IF(N170="zákl. prenesená",J170,0)</f>
        <v>0</v>
      </c>
      <c r="BH170" s="236">
        <f>IF(N170="zníž. prenesená",J170,0)</f>
        <v>0</v>
      </c>
      <c r="BI170" s="236">
        <f>IF(N170="nulová",J170,0)</f>
        <v>0</v>
      </c>
      <c r="BJ170" s="14" t="s">
        <v>116</v>
      </c>
      <c r="BK170" s="236">
        <f>ROUND(I170*H170,2)</f>
        <v>0</v>
      </c>
      <c r="BL170" s="14" t="s">
        <v>262</v>
      </c>
      <c r="BM170" s="235" t="s">
        <v>297</v>
      </c>
    </row>
    <row r="171" s="2" customFormat="1" ht="24.15" customHeight="1">
      <c r="A171" s="35"/>
      <c r="B171" s="36"/>
      <c r="C171" s="223" t="s">
        <v>298</v>
      </c>
      <c r="D171" s="223" t="s">
        <v>120</v>
      </c>
      <c r="E171" s="224" t="s">
        <v>299</v>
      </c>
      <c r="F171" s="225" t="s">
        <v>300</v>
      </c>
      <c r="G171" s="226" t="s">
        <v>145</v>
      </c>
      <c r="H171" s="227">
        <v>9</v>
      </c>
      <c r="I171" s="228"/>
      <c r="J171" s="229">
        <f>ROUND(I171*H171,2)</f>
        <v>0</v>
      </c>
      <c r="K171" s="230"/>
      <c r="L171" s="41"/>
      <c r="M171" s="231" t="s">
        <v>1</v>
      </c>
      <c r="N171" s="232" t="s">
        <v>40</v>
      </c>
      <c r="O171" s="94"/>
      <c r="P171" s="233">
        <f>O171*H171</f>
        <v>0</v>
      </c>
      <c r="Q171" s="233">
        <v>0</v>
      </c>
      <c r="R171" s="233">
        <f>Q171*H171</f>
        <v>0</v>
      </c>
      <c r="S171" s="233">
        <v>0.00052999999999999998</v>
      </c>
      <c r="T171" s="234">
        <f>S171*H171</f>
        <v>0.0047699999999999999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5" t="s">
        <v>124</v>
      </c>
      <c r="AT171" s="235" t="s">
        <v>120</v>
      </c>
      <c r="AU171" s="235" t="s">
        <v>116</v>
      </c>
      <c r="AY171" s="14" t="s">
        <v>117</v>
      </c>
      <c r="BE171" s="236">
        <f>IF(N171="základná",J171,0)</f>
        <v>0</v>
      </c>
      <c r="BF171" s="236">
        <f>IF(N171="znížená",J171,0)</f>
        <v>0</v>
      </c>
      <c r="BG171" s="236">
        <f>IF(N171="zákl. prenesená",J171,0)</f>
        <v>0</v>
      </c>
      <c r="BH171" s="236">
        <f>IF(N171="zníž. prenesená",J171,0)</f>
        <v>0</v>
      </c>
      <c r="BI171" s="236">
        <f>IF(N171="nulová",J171,0)</f>
        <v>0</v>
      </c>
      <c r="BJ171" s="14" t="s">
        <v>116</v>
      </c>
      <c r="BK171" s="236">
        <f>ROUND(I171*H171,2)</f>
        <v>0</v>
      </c>
      <c r="BL171" s="14" t="s">
        <v>124</v>
      </c>
      <c r="BM171" s="235" t="s">
        <v>301</v>
      </c>
    </row>
    <row r="172" s="2" customFormat="1" ht="24.15" customHeight="1">
      <c r="A172" s="35"/>
      <c r="B172" s="36"/>
      <c r="C172" s="223" t="s">
        <v>302</v>
      </c>
      <c r="D172" s="223" t="s">
        <v>120</v>
      </c>
      <c r="E172" s="224" t="s">
        <v>303</v>
      </c>
      <c r="F172" s="225" t="s">
        <v>304</v>
      </c>
      <c r="G172" s="226" t="s">
        <v>145</v>
      </c>
      <c r="H172" s="227">
        <v>3</v>
      </c>
      <c r="I172" s="228"/>
      <c r="J172" s="229">
        <f>ROUND(I172*H172,2)</f>
        <v>0</v>
      </c>
      <c r="K172" s="230"/>
      <c r="L172" s="41"/>
      <c r="M172" s="231" t="s">
        <v>1</v>
      </c>
      <c r="N172" s="232" t="s">
        <v>40</v>
      </c>
      <c r="O172" s="94"/>
      <c r="P172" s="233">
        <f>O172*H172</f>
        <v>0</v>
      </c>
      <c r="Q172" s="233">
        <v>0</v>
      </c>
      <c r="R172" s="233">
        <f>Q172*H172</f>
        <v>0</v>
      </c>
      <c r="S172" s="233">
        <v>0.00123</v>
      </c>
      <c r="T172" s="234">
        <f>S172*H172</f>
        <v>0.0036899999999999997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5" t="s">
        <v>124</v>
      </c>
      <c r="AT172" s="235" t="s">
        <v>120</v>
      </c>
      <c r="AU172" s="235" t="s">
        <v>116</v>
      </c>
      <c r="AY172" s="14" t="s">
        <v>117</v>
      </c>
      <c r="BE172" s="236">
        <f>IF(N172="základná",J172,0)</f>
        <v>0</v>
      </c>
      <c r="BF172" s="236">
        <f>IF(N172="znížená",J172,0)</f>
        <v>0</v>
      </c>
      <c r="BG172" s="236">
        <f>IF(N172="zákl. prenesená",J172,0)</f>
        <v>0</v>
      </c>
      <c r="BH172" s="236">
        <f>IF(N172="zníž. prenesená",J172,0)</f>
        <v>0</v>
      </c>
      <c r="BI172" s="236">
        <f>IF(N172="nulová",J172,0)</f>
        <v>0</v>
      </c>
      <c r="BJ172" s="14" t="s">
        <v>116</v>
      </c>
      <c r="BK172" s="236">
        <f>ROUND(I172*H172,2)</f>
        <v>0</v>
      </c>
      <c r="BL172" s="14" t="s">
        <v>124</v>
      </c>
      <c r="BM172" s="235" t="s">
        <v>305</v>
      </c>
    </row>
    <row r="173" s="2" customFormat="1" ht="33" customHeight="1">
      <c r="A173" s="35"/>
      <c r="B173" s="36"/>
      <c r="C173" s="223" t="s">
        <v>306</v>
      </c>
      <c r="D173" s="223" t="s">
        <v>120</v>
      </c>
      <c r="E173" s="224" t="s">
        <v>307</v>
      </c>
      <c r="F173" s="225" t="s">
        <v>308</v>
      </c>
      <c r="G173" s="226" t="s">
        <v>309</v>
      </c>
      <c r="H173" s="227">
        <v>0.080000000000000002</v>
      </c>
      <c r="I173" s="228"/>
      <c r="J173" s="229">
        <f>ROUND(I173*H173,2)</f>
        <v>0</v>
      </c>
      <c r="K173" s="230"/>
      <c r="L173" s="41"/>
      <c r="M173" s="231" t="s">
        <v>1</v>
      </c>
      <c r="N173" s="232" t="s">
        <v>40</v>
      </c>
      <c r="O173" s="94"/>
      <c r="P173" s="233">
        <f>O173*H173</f>
        <v>0</v>
      </c>
      <c r="Q173" s="233">
        <v>0</v>
      </c>
      <c r="R173" s="233">
        <f>Q173*H173</f>
        <v>0</v>
      </c>
      <c r="S173" s="233">
        <v>0</v>
      </c>
      <c r="T173" s="23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5" t="s">
        <v>124</v>
      </c>
      <c r="AT173" s="235" t="s">
        <v>120</v>
      </c>
      <c r="AU173" s="235" t="s">
        <v>116</v>
      </c>
      <c r="AY173" s="14" t="s">
        <v>117</v>
      </c>
      <c r="BE173" s="236">
        <f>IF(N173="základná",J173,0)</f>
        <v>0</v>
      </c>
      <c r="BF173" s="236">
        <f>IF(N173="znížená",J173,0)</f>
        <v>0</v>
      </c>
      <c r="BG173" s="236">
        <f>IF(N173="zákl. prenesená",J173,0)</f>
        <v>0</v>
      </c>
      <c r="BH173" s="236">
        <f>IF(N173="zníž. prenesená",J173,0)</f>
        <v>0</v>
      </c>
      <c r="BI173" s="236">
        <f>IF(N173="nulová",J173,0)</f>
        <v>0</v>
      </c>
      <c r="BJ173" s="14" t="s">
        <v>116</v>
      </c>
      <c r="BK173" s="236">
        <f>ROUND(I173*H173,2)</f>
        <v>0</v>
      </c>
      <c r="BL173" s="14" t="s">
        <v>124</v>
      </c>
      <c r="BM173" s="235" t="s">
        <v>310</v>
      </c>
    </row>
    <row r="174" s="2" customFormat="1" ht="24.15" customHeight="1">
      <c r="A174" s="35"/>
      <c r="B174" s="36"/>
      <c r="C174" s="223" t="s">
        <v>311</v>
      </c>
      <c r="D174" s="223" t="s">
        <v>120</v>
      </c>
      <c r="E174" s="224" t="s">
        <v>312</v>
      </c>
      <c r="F174" s="225" t="s">
        <v>313</v>
      </c>
      <c r="G174" s="226" t="s">
        <v>123</v>
      </c>
      <c r="H174" s="227">
        <v>18</v>
      </c>
      <c r="I174" s="228"/>
      <c r="J174" s="229">
        <f>ROUND(I174*H174,2)</f>
        <v>0</v>
      </c>
      <c r="K174" s="230"/>
      <c r="L174" s="41"/>
      <c r="M174" s="231" t="s">
        <v>1</v>
      </c>
      <c r="N174" s="232" t="s">
        <v>40</v>
      </c>
      <c r="O174" s="94"/>
      <c r="P174" s="233">
        <f>O174*H174</f>
        <v>0</v>
      </c>
      <c r="Q174" s="233">
        <v>0.00024649999999999997</v>
      </c>
      <c r="R174" s="233">
        <f>Q174*H174</f>
        <v>0.004437</v>
      </c>
      <c r="S174" s="233">
        <v>0.0025400000000000002</v>
      </c>
      <c r="T174" s="234">
        <f>S174*H174</f>
        <v>0.045720000000000004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5" t="s">
        <v>124</v>
      </c>
      <c r="AT174" s="235" t="s">
        <v>120</v>
      </c>
      <c r="AU174" s="235" t="s">
        <v>116</v>
      </c>
      <c r="AY174" s="14" t="s">
        <v>117</v>
      </c>
      <c r="BE174" s="236">
        <f>IF(N174="základná",J174,0)</f>
        <v>0</v>
      </c>
      <c r="BF174" s="236">
        <f>IF(N174="znížená",J174,0)</f>
        <v>0</v>
      </c>
      <c r="BG174" s="236">
        <f>IF(N174="zákl. prenesená",J174,0)</f>
        <v>0</v>
      </c>
      <c r="BH174" s="236">
        <f>IF(N174="zníž. prenesená",J174,0)</f>
        <v>0</v>
      </c>
      <c r="BI174" s="236">
        <f>IF(N174="nulová",J174,0)</f>
        <v>0</v>
      </c>
      <c r="BJ174" s="14" t="s">
        <v>116</v>
      </c>
      <c r="BK174" s="236">
        <f>ROUND(I174*H174,2)</f>
        <v>0</v>
      </c>
      <c r="BL174" s="14" t="s">
        <v>124</v>
      </c>
      <c r="BM174" s="235" t="s">
        <v>314</v>
      </c>
    </row>
    <row r="175" s="2" customFormat="1" ht="37.8" customHeight="1">
      <c r="A175" s="35"/>
      <c r="B175" s="36"/>
      <c r="C175" s="223" t="s">
        <v>315</v>
      </c>
      <c r="D175" s="223" t="s">
        <v>120</v>
      </c>
      <c r="E175" s="224" t="s">
        <v>316</v>
      </c>
      <c r="F175" s="225" t="s">
        <v>317</v>
      </c>
      <c r="G175" s="226" t="s">
        <v>309</v>
      </c>
      <c r="H175" s="227">
        <v>0.080000000000000002</v>
      </c>
      <c r="I175" s="228"/>
      <c r="J175" s="229">
        <f>ROUND(I175*H175,2)</f>
        <v>0</v>
      </c>
      <c r="K175" s="230"/>
      <c r="L175" s="41"/>
      <c r="M175" s="231" t="s">
        <v>1</v>
      </c>
      <c r="N175" s="232" t="s">
        <v>40</v>
      </c>
      <c r="O175" s="94"/>
      <c r="P175" s="233">
        <f>O175*H175</f>
        <v>0</v>
      </c>
      <c r="Q175" s="233">
        <v>0</v>
      </c>
      <c r="R175" s="233">
        <f>Q175*H175</f>
        <v>0</v>
      </c>
      <c r="S175" s="233">
        <v>0</v>
      </c>
      <c r="T175" s="23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5" t="s">
        <v>124</v>
      </c>
      <c r="AT175" s="235" t="s">
        <v>120</v>
      </c>
      <c r="AU175" s="235" t="s">
        <v>116</v>
      </c>
      <c r="AY175" s="14" t="s">
        <v>117</v>
      </c>
      <c r="BE175" s="236">
        <f>IF(N175="základná",J175,0)</f>
        <v>0</v>
      </c>
      <c r="BF175" s="236">
        <f>IF(N175="znížená",J175,0)</f>
        <v>0</v>
      </c>
      <c r="BG175" s="236">
        <f>IF(N175="zákl. prenesená",J175,0)</f>
        <v>0</v>
      </c>
      <c r="BH175" s="236">
        <f>IF(N175="zníž. prenesená",J175,0)</f>
        <v>0</v>
      </c>
      <c r="BI175" s="236">
        <f>IF(N175="nulová",J175,0)</f>
        <v>0</v>
      </c>
      <c r="BJ175" s="14" t="s">
        <v>116</v>
      </c>
      <c r="BK175" s="236">
        <f>ROUND(I175*H175,2)</f>
        <v>0</v>
      </c>
      <c r="BL175" s="14" t="s">
        <v>124</v>
      </c>
      <c r="BM175" s="235" t="s">
        <v>318</v>
      </c>
    </row>
    <row r="176" s="2" customFormat="1" ht="24.15" customHeight="1">
      <c r="A176" s="35"/>
      <c r="B176" s="36"/>
      <c r="C176" s="223" t="s">
        <v>319</v>
      </c>
      <c r="D176" s="223" t="s">
        <v>120</v>
      </c>
      <c r="E176" s="224" t="s">
        <v>320</v>
      </c>
      <c r="F176" s="225" t="s">
        <v>321</v>
      </c>
      <c r="G176" s="226" t="s">
        <v>145</v>
      </c>
      <c r="H176" s="227">
        <v>18</v>
      </c>
      <c r="I176" s="228"/>
      <c r="J176" s="229">
        <f>ROUND(I176*H176,2)</f>
        <v>0</v>
      </c>
      <c r="K176" s="230"/>
      <c r="L176" s="41"/>
      <c r="M176" s="231" t="s">
        <v>1</v>
      </c>
      <c r="N176" s="232" t="s">
        <v>40</v>
      </c>
      <c r="O176" s="94"/>
      <c r="P176" s="233">
        <f>O176*H176</f>
        <v>0</v>
      </c>
      <c r="Q176" s="233">
        <v>3.1300000000000001E-06</v>
      </c>
      <c r="R176" s="233">
        <f>Q176*H176</f>
        <v>5.6339999999999999E-05</v>
      </c>
      <c r="S176" s="233">
        <v>0.00072000000000000005</v>
      </c>
      <c r="T176" s="234">
        <f>S176*H176</f>
        <v>0.012960000000000001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5" t="s">
        <v>124</v>
      </c>
      <c r="AT176" s="235" t="s">
        <v>120</v>
      </c>
      <c r="AU176" s="235" t="s">
        <v>116</v>
      </c>
      <c r="AY176" s="14" t="s">
        <v>117</v>
      </c>
      <c r="BE176" s="236">
        <f>IF(N176="základná",J176,0)</f>
        <v>0</v>
      </c>
      <c r="BF176" s="236">
        <f>IF(N176="znížená",J176,0)</f>
        <v>0</v>
      </c>
      <c r="BG176" s="236">
        <f>IF(N176="zákl. prenesená",J176,0)</f>
        <v>0</v>
      </c>
      <c r="BH176" s="236">
        <f>IF(N176="zníž. prenesená",J176,0)</f>
        <v>0</v>
      </c>
      <c r="BI176" s="236">
        <f>IF(N176="nulová",J176,0)</f>
        <v>0</v>
      </c>
      <c r="BJ176" s="14" t="s">
        <v>116</v>
      </c>
      <c r="BK176" s="236">
        <f>ROUND(I176*H176,2)</f>
        <v>0</v>
      </c>
      <c r="BL176" s="14" t="s">
        <v>124</v>
      </c>
      <c r="BM176" s="235" t="s">
        <v>322</v>
      </c>
    </row>
    <row r="177" s="2" customFormat="1" ht="24.15" customHeight="1">
      <c r="A177" s="35"/>
      <c r="B177" s="36"/>
      <c r="C177" s="223" t="s">
        <v>323</v>
      </c>
      <c r="D177" s="223" t="s">
        <v>120</v>
      </c>
      <c r="E177" s="224" t="s">
        <v>324</v>
      </c>
      <c r="F177" s="225" t="s">
        <v>325</v>
      </c>
      <c r="G177" s="226" t="s">
        <v>145</v>
      </c>
      <c r="H177" s="227">
        <v>3</v>
      </c>
      <c r="I177" s="228"/>
      <c r="J177" s="229">
        <f>ROUND(I177*H177,2)</f>
        <v>0</v>
      </c>
      <c r="K177" s="230"/>
      <c r="L177" s="41"/>
      <c r="M177" s="231" t="s">
        <v>1</v>
      </c>
      <c r="N177" s="232" t="s">
        <v>40</v>
      </c>
      <c r="O177" s="94"/>
      <c r="P177" s="233">
        <f>O177*H177</f>
        <v>0</v>
      </c>
      <c r="Q177" s="233">
        <v>0.00029952000000000001</v>
      </c>
      <c r="R177" s="233">
        <f>Q177*H177</f>
        <v>0.00089856000000000007</v>
      </c>
      <c r="S177" s="233">
        <v>0</v>
      </c>
      <c r="T177" s="23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5" t="s">
        <v>124</v>
      </c>
      <c r="AT177" s="235" t="s">
        <v>120</v>
      </c>
      <c r="AU177" s="235" t="s">
        <v>116</v>
      </c>
      <c r="AY177" s="14" t="s">
        <v>117</v>
      </c>
      <c r="BE177" s="236">
        <f>IF(N177="základná",J177,0)</f>
        <v>0</v>
      </c>
      <c r="BF177" s="236">
        <f>IF(N177="znížená",J177,0)</f>
        <v>0</v>
      </c>
      <c r="BG177" s="236">
        <f>IF(N177="zákl. prenesená",J177,0)</f>
        <v>0</v>
      </c>
      <c r="BH177" s="236">
        <f>IF(N177="zníž. prenesená",J177,0)</f>
        <v>0</v>
      </c>
      <c r="BI177" s="236">
        <f>IF(N177="nulová",J177,0)</f>
        <v>0</v>
      </c>
      <c r="BJ177" s="14" t="s">
        <v>116</v>
      </c>
      <c r="BK177" s="236">
        <f>ROUND(I177*H177,2)</f>
        <v>0</v>
      </c>
      <c r="BL177" s="14" t="s">
        <v>124</v>
      </c>
      <c r="BM177" s="235" t="s">
        <v>326</v>
      </c>
    </row>
    <row r="178" s="2" customFormat="1" ht="24.15" customHeight="1">
      <c r="A178" s="35"/>
      <c r="B178" s="36"/>
      <c r="C178" s="223" t="s">
        <v>327</v>
      </c>
      <c r="D178" s="223" t="s">
        <v>120</v>
      </c>
      <c r="E178" s="224" t="s">
        <v>328</v>
      </c>
      <c r="F178" s="225" t="s">
        <v>329</v>
      </c>
      <c r="G178" s="226" t="s">
        <v>145</v>
      </c>
      <c r="H178" s="227">
        <v>3</v>
      </c>
      <c r="I178" s="228"/>
      <c r="J178" s="229">
        <f>ROUND(I178*H178,2)</f>
        <v>0</v>
      </c>
      <c r="K178" s="230"/>
      <c r="L178" s="41"/>
      <c r="M178" s="231" t="s">
        <v>1</v>
      </c>
      <c r="N178" s="232" t="s">
        <v>40</v>
      </c>
      <c r="O178" s="94"/>
      <c r="P178" s="233">
        <f>O178*H178</f>
        <v>0</v>
      </c>
      <c r="Q178" s="233">
        <v>0.00039167999999999999</v>
      </c>
      <c r="R178" s="233">
        <f>Q178*H178</f>
        <v>0.00117504</v>
      </c>
      <c r="S178" s="233">
        <v>0</v>
      </c>
      <c r="T178" s="23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5" t="s">
        <v>124</v>
      </c>
      <c r="AT178" s="235" t="s">
        <v>120</v>
      </c>
      <c r="AU178" s="235" t="s">
        <v>116</v>
      </c>
      <c r="AY178" s="14" t="s">
        <v>117</v>
      </c>
      <c r="BE178" s="236">
        <f>IF(N178="základná",J178,0)</f>
        <v>0</v>
      </c>
      <c r="BF178" s="236">
        <f>IF(N178="znížená",J178,0)</f>
        <v>0</v>
      </c>
      <c r="BG178" s="236">
        <f>IF(N178="zákl. prenesená",J178,0)</f>
        <v>0</v>
      </c>
      <c r="BH178" s="236">
        <f>IF(N178="zníž. prenesená",J178,0)</f>
        <v>0</v>
      </c>
      <c r="BI178" s="236">
        <f>IF(N178="nulová",J178,0)</f>
        <v>0</v>
      </c>
      <c r="BJ178" s="14" t="s">
        <v>116</v>
      </c>
      <c r="BK178" s="236">
        <f>ROUND(I178*H178,2)</f>
        <v>0</v>
      </c>
      <c r="BL178" s="14" t="s">
        <v>124</v>
      </c>
      <c r="BM178" s="235" t="s">
        <v>330</v>
      </c>
    </row>
    <row r="179" s="2" customFormat="1" ht="49.92" customHeight="1">
      <c r="A179" s="35"/>
      <c r="B179" s="36"/>
      <c r="C179" s="37"/>
      <c r="D179" s="37"/>
      <c r="E179" s="211" t="s">
        <v>331</v>
      </c>
      <c r="F179" s="211" t="s">
        <v>332</v>
      </c>
      <c r="G179" s="37"/>
      <c r="H179" s="37"/>
      <c r="I179" s="37"/>
      <c r="J179" s="195">
        <f>BK179</f>
        <v>0</v>
      </c>
      <c r="K179" s="37"/>
      <c r="L179" s="41"/>
      <c r="M179" s="249"/>
      <c r="N179" s="250"/>
      <c r="O179" s="94"/>
      <c r="P179" s="94"/>
      <c r="Q179" s="94"/>
      <c r="R179" s="94"/>
      <c r="S179" s="94"/>
      <c r="T179" s="9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73</v>
      </c>
      <c r="AU179" s="14" t="s">
        <v>74</v>
      </c>
      <c r="AY179" s="14" t="s">
        <v>333</v>
      </c>
      <c r="BK179" s="236">
        <f>SUM(BK180:BK189)</f>
        <v>0</v>
      </c>
    </row>
    <row r="180" s="2" customFormat="1" ht="16.32" customHeight="1">
      <c r="A180" s="35"/>
      <c r="B180" s="36"/>
      <c r="C180" s="251" t="s">
        <v>1</v>
      </c>
      <c r="D180" s="251" t="s">
        <v>120</v>
      </c>
      <c r="E180" s="252" t="s">
        <v>1</v>
      </c>
      <c r="F180" s="253" t="s">
        <v>1</v>
      </c>
      <c r="G180" s="254" t="s">
        <v>1</v>
      </c>
      <c r="H180" s="255"/>
      <c r="I180" s="256"/>
      <c r="J180" s="257">
        <f>BK180</f>
        <v>0</v>
      </c>
      <c r="K180" s="230"/>
      <c r="L180" s="41"/>
      <c r="M180" s="258" t="s">
        <v>1</v>
      </c>
      <c r="N180" s="259" t="s">
        <v>40</v>
      </c>
      <c r="O180" s="94"/>
      <c r="P180" s="94"/>
      <c r="Q180" s="94"/>
      <c r="R180" s="94"/>
      <c r="S180" s="94"/>
      <c r="T180" s="9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333</v>
      </c>
      <c r="AU180" s="14" t="s">
        <v>79</v>
      </c>
      <c r="AY180" s="14" t="s">
        <v>333</v>
      </c>
      <c r="BE180" s="236">
        <f>IF(N180="základná",J180,0)</f>
        <v>0</v>
      </c>
      <c r="BF180" s="236">
        <f>IF(N180="znížená",J180,0)</f>
        <v>0</v>
      </c>
      <c r="BG180" s="236">
        <f>IF(N180="zákl. prenesená",J180,0)</f>
        <v>0</v>
      </c>
      <c r="BH180" s="236">
        <f>IF(N180="zníž. prenesená",J180,0)</f>
        <v>0</v>
      </c>
      <c r="BI180" s="236">
        <f>IF(N180="nulová",J180,0)</f>
        <v>0</v>
      </c>
      <c r="BJ180" s="14" t="s">
        <v>116</v>
      </c>
      <c r="BK180" s="236">
        <f>I180*H180</f>
        <v>0</v>
      </c>
    </row>
    <row r="181" s="2" customFormat="1" ht="16.32" customHeight="1">
      <c r="A181" s="35"/>
      <c r="B181" s="36"/>
      <c r="C181" s="251" t="s">
        <v>1</v>
      </c>
      <c r="D181" s="251" t="s">
        <v>120</v>
      </c>
      <c r="E181" s="252" t="s">
        <v>1</v>
      </c>
      <c r="F181" s="253" t="s">
        <v>1</v>
      </c>
      <c r="G181" s="254" t="s">
        <v>1</v>
      </c>
      <c r="H181" s="255"/>
      <c r="I181" s="256"/>
      <c r="J181" s="257">
        <f>BK181</f>
        <v>0</v>
      </c>
      <c r="K181" s="230"/>
      <c r="L181" s="41"/>
      <c r="M181" s="258" t="s">
        <v>1</v>
      </c>
      <c r="N181" s="259" t="s">
        <v>40</v>
      </c>
      <c r="O181" s="94"/>
      <c r="P181" s="94"/>
      <c r="Q181" s="94"/>
      <c r="R181" s="94"/>
      <c r="S181" s="94"/>
      <c r="T181" s="9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333</v>
      </c>
      <c r="AU181" s="14" t="s">
        <v>79</v>
      </c>
      <c r="AY181" s="14" t="s">
        <v>333</v>
      </c>
      <c r="BE181" s="236">
        <f>IF(N181="základná",J181,0)</f>
        <v>0</v>
      </c>
      <c r="BF181" s="236">
        <f>IF(N181="znížená",J181,0)</f>
        <v>0</v>
      </c>
      <c r="BG181" s="236">
        <f>IF(N181="zákl. prenesená",J181,0)</f>
        <v>0</v>
      </c>
      <c r="BH181" s="236">
        <f>IF(N181="zníž. prenesená",J181,0)</f>
        <v>0</v>
      </c>
      <c r="BI181" s="236">
        <f>IF(N181="nulová",J181,0)</f>
        <v>0</v>
      </c>
      <c r="BJ181" s="14" t="s">
        <v>116</v>
      </c>
      <c r="BK181" s="236">
        <f>I181*H181</f>
        <v>0</v>
      </c>
    </row>
    <row r="182" s="2" customFormat="1" ht="16.32" customHeight="1">
      <c r="A182" s="35"/>
      <c r="B182" s="36"/>
      <c r="C182" s="251" t="s">
        <v>1</v>
      </c>
      <c r="D182" s="251" t="s">
        <v>120</v>
      </c>
      <c r="E182" s="252" t="s">
        <v>1</v>
      </c>
      <c r="F182" s="253" t="s">
        <v>1</v>
      </c>
      <c r="G182" s="254" t="s">
        <v>1</v>
      </c>
      <c r="H182" s="255"/>
      <c r="I182" s="256"/>
      <c r="J182" s="257">
        <f>BK182</f>
        <v>0</v>
      </c>
      <c r="K182" s="230"/>
      <c r="L182" s="41"/>
      <c r="M182" s="258" t="s">
        <v>1</v>
      </c>
      <c r="N182" s="259" t="s">
        <v>40</v>
      </c>
      <c r="O182" s="94"/>
      <c r="P182" s="94"/>
      <c r="Q182" s="94"/>
      <c r="R182" s="94"/>
      <c r="S182" s="94"/>
      <c r="T182" s="9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333</v>
      </c>
      <c r="AU182" s="14" t="s">
        <v>79</v>
      </c>
      <c r="AY182" s="14" t="s">
        <v>333</v>
      </c>
      <c r="BE182" s="236">
        <f>IF(N182="základná",J182,0)</f>
        <v>0</v>
      </c>
      <c r="BF182" s="236">
        <f>IF(N182="znížená",J182,0)</f>
        <v>0</v>
      </c>
      <c r="BG182" s="236">
        <f>IF(N182="zákl. prenesená",J182,0)</f>
        <v>0</v>
      </c>
      <c r="BH182" s="236">
        <f>IF(N182="zníž. prenesená",J182,0)</f>
        <v>0</v>
      </c>
      <c r="BI182" s="236">
        <f>IF(N182="nulová",J182,0)</f>
        <v>0</v>
      </c>
      <c r="BJ182" s="14" t="s">
        <v>116</v>
      </c>
      <c r="BK182" s="236">
        <f>I182*H182</f>
        <v>0</v>
      </c>
    </row>
    <row r="183" s="2" customFormat="1" ht="16.32" customHeight="1">
      <c r="A183" s="35"/>
      <c r="B183" s="36"/>
      <c r="C183" s="251" t="s">
        <v>1</v>
      </c>
      <c r="D183" s="251" t="s">
        <v>120</v>
      </c>
      <c r="E183" s="252" t="s">
        <v>1</v>
      </c>
      <c r="F183" s="253" t="s">
        <v>1</v>
      </c>
      <c r="G183" s="254" t="s">
        <v>1</v>
      </c>
      <c r="H183" s="255"/>
      <c r="I183" s="256"/>
      <c r="J183" s="257">
        <f>BK183</f>
        <v>0</v>
      </c>
      <c r="K183" s="230"/>
      <c r="L183" s="41"/>
      <c r="M183" s="258" t="s">
        <v>1</v>
      </c>
      <c r="N183" s="259" t="s">
        <v>40</v>
      </c>
      <c r="O183" s="94"/>
      <c r="P183" s="94"/>
      <c r="Q183" s="94"/>
      <c r="R183" s="94"/>
      <c r="S183" s="94"/>
      <c r="T183" s="9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333</v>
      </c>
      <c r="AU183" s="14" t="s">
        <v>79</v>
      </c>
      <c r="AY183" s="14" t="s">
        <v>333</v>
      </c>
      <c r="BE183" s="236">
        <f>IF(N183="základná",J183,0)</f>
        <v>0</v>
      </c>
      <c r="BF183" s="236">
        <f>IF(N183="znížená",J183,0)</f>
        <v>0</v>
      </c>
      <c r="BG183" s="236">
        <f>IF(N183="zákl. prenesená",J183,0)</f>
        <v>0</v>
      </c>
      <c r="BH183" s="236">
        <f>IF(N183="zníž. prenesená",J183,0)</f>
        <v>0</v>
      </c>
      <c r="BI183" s="236">
        <f>IF(N183="nulová",J183,0)</f>
        <v>0</v>
      </c>
      <c r="BJ183" s="14" t="s">
        <v>116</v>
      </c>
      <c r="BK183" s="236">
        <f>I183*H183</f>
        <v>0</v>
      </c>
    </row>
    <row r="184" s="2" customFormat="1" ht="16.32" customHeight="1">
      <c r="A184" s="35"/>
      <c r="B184" s="36"/>
      <c r="C184" s="251" t="s">
        <v>1</v>
      </c>
      <c r="D184" s="251" t="s">
        <v>120</v>
      </c>
      <c r="E184" s="252" t="s">
        <v>1</v>
      </c>
      <c r="F184" s="253" t="s">
        <v>1</v>
      </c>
      <c r="G184" s="254" t="s">
        <v>1</v>
      </c>
      <c r="H184" s="255"/>
      <c r="I184" s="256"/>
      <c r="J184" s="257">
        <f>BK184</f>
        <v>0</v>
      </c>
      <c r="K184" s="230"/>
      <c r="L184" s="41"/>
      <c r="M184" s="258" t="s">
        <v>1</v>
      </c>
      <c r="N184" s="259" t="s">
        <v>40</v>
      </c>
      <c r="O184" s="94"/>
      <c r="P184" s="94"/>
      <c r="Q184" s="94"/>
      <c r="R184" s="94"/>
      <c r="S184" s="94"/>
      <c r="T184" s="9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333</v>
      </c>
      <c r="AU184" s="14" t="s">
        <v>79</v>
      </c>
      <c r="AY184" s="14" t="s">
        <v>333</v>
      </c>
      <c r="BE184" s="236">
        <f>IF(N184="základná",J184,0)</f>
        <v>0</v>
      </c>
      <c r="BF184" s="236">
        <f>IF(N184="znížená",J184,0)</f>
        <v>0</v>
      </c>
      <c r="BG184" s="236">
        <f>IF(N184="zákl. prenesená",J184,0)</f>
        <v>0</v>
      </c>
      <c r="BH184" s="236">
        <f>IF(N184="zníž. prenesená",J184,0)</f>
        <v>0</v>
      </c>
      <c r="BI184" s="236">
        <f>IF(N184="nulová",J184,0)</f>
        <v>0</v>
      </c>
      <c r="BJ184" s="14" t="s">
        <v>116</v>
      </c>
      <c r="BK184" s="236">
        <f>I184*H184</f>
        <v>0</v>
      </c>
    </row>
    <row r="185" s="2" customFormat="1" ht="16.32" customHeight="1">
      <c r="A185" s="35"/>
      <c r="B185" s="36"/>
      <c r="C185" s="251" t="s">
        <v>1</v>
      </c>
      <c r="D185" s="251" t="s">
        <v>120</v>
      </c>
      <c r="E185" s="252" t="s">
        <v>1</v>
      </c>
      <c r="F185" s="253" t="s">
        <v>1</v>
      </c>
      <c r="G185" s="254" t="s">
        <v>1</v>
      </c>
      <c r="H185" s="255"/>
      <c r="I185" s="256"/>
      <c r="J185" s="257">
        <f>BK185</f>
        <v>0</v>
      </c>
      <c r="K185" s="230"/>
      <c r="L185" s="41"/>
      <c r="M185" s="258" t="s">
        <v>1</v>
      </c>
      <c r="N185" s="259" t="s">
        <v>40</v>
      </c>
      <c r="O185" s="94"/>
      <c r="P185" s="94"/>
      <c r="Q185" s="94"/>
      <c r="R185" s="94"/>
      <c r="S185" s="94"/>
      <c r="T185" s="9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333</v>
      </c>
      <c r="AU185" s="14" t="s">
        <v>79</v>
      </c>
      <c r="AY185" s="14" t="s">
        <v>333</v>
      </c>
      <c r="BE185" s="236">
        <f>IF(N185="základná",J185,0)</f>
        <v>0</v>
      </c>
      <c r="BF185" s="236">
        <f>IF(N185="znížená",J185,0)</f>
        <v>0</v>
      </c>
      <c r="BG185" s="236">
        <f>IF(N185="zákl. prenesená",J185,0)</f>
        <v>0</v>
      </c>
      <c r="BH185" s="236">
        <f>IF(N185="zníž. prenesená",J185,0)</f>
        <v>0</v>
      </c>
      <c r="BI185" s="236">
        <f>IF(N185="nulová",J185,0)</f>
        <v>0</v>
      </c>
      <c r="BJ185" s="14" t="s">
        <v>116</v>
      </c>
      <c r="BK185" s="236">
        <f>I185*H185</f>
        <v>0</v>
      </c>
    </row>
    <row r="186" s="2" customFormat="1" ht="16.32" customHeight="1">
      <c r="A186" s="35"/>
      <c r="B186" s="36"/>
      <c r="C186" s="251" t="s">
        <v>1</v>
      </c>
      <c r="D186" s="251" t="s">
        <v>120</v>
      </c>
      <c r="E186" s="252" t="s">
        <v>1</v>
      </c>
      <c r="F186" s="253" t="s">
        <v>1</v>
      </c>
      <c r="G186" s="254" t="s">
        <v>1</v>
      </c>
      <c r="H186" s="255"/>
      <c r="I186" s="256"/>
      <c r="J186" s="257">
        <f>BK186</f>
        <v>0</v>
      </c>
      <c r="K186" s="230"/>
      <c r="L186" s="41"/>
      <c r="M186" s="258" t="s">
        <v>1</v>
      </c>
      <c r="N186" s="259" t="s">
        <v>40</v>
      </c>
      <c r="O186" s="94"/>
      <c r="P186" s="94"/>
      <c r="Q186" s="94"/>
      <c r="R186" s="94"/>
      <c r="S186" s="94"/>
      <c r="T186" s="9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333</v>
      </c>
      <c r="AU186" s="14" t="s">
        <v>79</v>
      </c>
      <c r="AY186" s="14" t="s">
        <v>333</v>
      </c>
      <c r="BE186" s="236">
        <f>IF(N186="základná",J186,0)</f>
        <v>0</v>
      </c>
      <c r="BF186" s="236">
        <f>IF(N186="znížená",J186,0)</f>
        <v>0</v>
      </c>
      <c r="BG186" s="236">
        <f>IF(N186="zákl. prenesená",J186,0)</f>
        <v>0</v>
      </c>
      <c r="BH186" s="236">
        <f>IF(N186="zníž. prenesená",J186,0)</f>
        <v>0</v>
      </c>
      <c r="BI186" s="236">
        <f>IF(N186="nulová",J186,0)</f>
        <v>0</v>
      </c>
      <c r="BJ186" s="14" t="s">
        <v>116</v>
      </c>
      <c r="BK186" s="236">
        <f>I186*H186</f>
        <v>0</v>
      </c>
    </row>
    <row r="187" s="2" customFormat="1" ht="16.32" customHeight="1">
      <c r="A187" s="35"/>
      <c r="B187" s="36"/>
      <c r="C187" s="251" t="s">
        <v>1</v>
      </c>
      <c r="D187" s="251" t="s">
        <v>120</v>
      </c>
      <c r="E187" s="252" t="s">
        <v>1</v>
      </c>
      <c r="F187" s="253" t="s">
        <v>1</v>
      </c>
      <c r="G187" s="254" t="s">
        <v>1</v>
      </c>
      <c r="H187" s="255"/>
      <c r="I187" s="256"/>
      <c r="J187" s="257">
        <f>BK187</f>
        <v>0</v>
      </c>
      <c r="K187" s="230"/>
      <c r="L187" s="41"/>
      <c r="M187" s="258" t="s">
        <v>1</v>
      </c>
      <c r="N187" s="259" t="s">
        <v>40</v>
      </c>
      <c r="O187" s="94"/>
      <c r="P187" s="94"/>
      <c r="Q187" s="94"/>
      <c r="R187" s="94"/>
      <c r="S187" s="94"/>
      <c r="T187" s="9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333</v>
      </c>
      <c r="AU187" s="14" t="s">
        <v>79</v>
      </c>
      <c r="AY187" s="14" t="s">
        <v>333</v>
      </c>
      <c r="BE187" s="236">
        <f>IF(N187="základná",J187,0)</f>
        <v>0</v>
      </c>
      <c r="BF187" s="236">
        <f>IF(N187="znížená",J187,0)</f>
        <v>0</v>
      </c>
      <c r="BG187" s="236">
        <f>IF(N187="zákl. prenesená",J187,0)</f>
        <v>0</v>
      </c>
      <c r="BH187" s="236">
        <f>IF(N187="zníž. prenesená",J187,0)</f>
        <v>0</v>
      </c>
      <c r="BI187" s="236">
        <f>IF(N187="nulová",J187,0)</f>
        <v>0</v>
      </c>
      <c r="BJ187" s="14" t="s">
        <v>116</v>
      </c>
      <c r="BK187" s="236">
        <f>I187*H187</f>
        <v>0</v>
      </c>
    </row>
    <row r="188" s="2" customFormat="1" ht="16.32" customHeight="1">
      <c r="A188" s="35"/>
      <c r="B188" s="36"/>
      <c r="C188" s="251" t="s">
        <v>1</v>
      </c>
      <c r="D188" s="251" t="s">
        <v>120</v>
      </c>
      <c r="E188" s="252" t="s">
        <v>1</v>
      </c>
      <c r="F188" s="253" t="s">
        <v>1</v>
      </c>
      <c r="G188" s="254" t="s">
        <v>1</v>
      </c>
      <c r="H188" s="255"/>
      <c r="I188" s="256"/>
      <c r="J188" s="257">
        <f>BK188</f>
        <v>0</v>
      </c>
      <c r="K188" s="230"/>
      <c r="L188" s="41"/>
      <c r="M188" s="258" t="s">
        <v>1</v>
      </c>
      <c r="N188" s="259" t="s">
        <v>40</v>
      </c>
      <c r="O188" s="94"/>
      <c r="P188" s="94"/>
      <c r="Q188" s="94"/>
      <c r="R188" s="94"/>
      <c r="S188" s="94"/>
      <c r="T188" s="9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333</v>
      </c>
      <c r="AU188" s="14" t="s">
        <v>79</v>
      </c>
      <c r="AY188" s="14" t="s">
        <v>333</v>
      </c>
      <c r="BE188" s="236">
        <f>IF(N188="základná",J188,0)</f>
        <v>0</v>
      </c>
      <c r="BF188" s="236">
        <f>IF(N188="znížená",J188,0)</f>
        <v>0</v>
      </c>
      <c r="BG188" s="236">
        <f>IF(N188="zákl. prenesená",J188,0)</f>
        <v>0</v>
      </c>
      <c r="BH188" s="236">
        <f>IF(N188="zníž. prenesená",J188,0)</f>
        <v>0</v>
      </c>
      <c r="BI188" s="236">
        <f>IF(N188="nulová",J188,0)</f>
        <v>0</v>
      </c>
      <c r="BJ188" s="14" t="s">
        <v>116</v>
      </c>
      <c r="BK188" s="236">
        <f>I188*H188</f>
        <v>0</v>
      </c>
    </row>
    <row r="189" s="2" customFormat="1" ht="16.32" customHeight="1">
      <c r="A189" s="35"/>
      <c r="B189" s="36"/>
      <c r="C189" s="251" t="s">
        <v>1</v>
      </c>
      <c r="D189" s="251" t="s">
        <v>120</v>
      </c>
      <c r="E189" s="252" t="s">
        <v>1</v>
      </c>
      <c r="F189" s="253" t="s">
        <v>1</v>
      </c>
      <c r="G189" s="254" t="s">
        <v>1</v>
      </c>
      <c r="H189" s="255"/>
      <c r="I189" s="256"/>
      <c r="J189" s="257">
        <f>BK189</f>
        <v>0</v>
      </c>
      <c r="K189" s="230"/>
      <c r="L189" s="41"/>
      <c r="M189" s="258" t="s">
        <v>1</v>
      </c>
      <c r="N189" s="259" t="s">
        <v>40</v>
      </c>
      <c r="O189" s="260"/>
      <c r="P189" s="260"/>
      <c r="Q189" s="260"/>
      <c r="R189" s="260"/>
      <c r="S189" s="260"/>
      <c r="T189" s="261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333</v>
      </c>
      <c r="AU189" s="14" t="s">
        <v>79</v>
      </c>
      <c r="AY189" s="14" t="s">
        <v>333</v>
      </c>
      <c r="BE189" s="236">
        <f>IF(N189="základná",J189,0)</f>
        <v>0</v>
      </c>
      <c r="BF189" s="236">
        <f>IF(N189="znížená",J189,0)</f>
        <v>0</v>
      </c>
      <c r="BG189" s="236">
        <f>IF(N189="zákl. prenesená",J189,0)</f>
        <v>0</v>
      </c>
      <c r="BH189" s="236">
        <f>IF(N189="zníž. prenesená",J189,0)</f>
        <v>0</v>
      </c>
      <c r="BI189" s="236">
        <f>IF(N189="nulová",J189,0)</f>
        <v>0</v>
      </c>
      <c r="BJ189" s="14" t="s">
        <v>116</v>
      </c>
      <c r="BK189" s="236">
        <f>I189*H189</f>
        <v>0</v>
      </c>
    </row>
    <row r="190" s="2" customFormat="1" ht="6.96" customHeight="1">
      <c r="A190" s="35"/>
      <c r="B190" s="69"/>
      <c r="C190" s="70"/>
      <c r="D190" s="70"/>
      <c r="E190" s="70"/>
      <c r="F190" s="70"/>
      <c r="G190" s="70"/>
      <c r="H190" s="70"/>
      <c r="I190" s="70"/>
      <c r="J190" s="70"/>
      <c r="K190" s="70"/>
      <c r="L190" s="41"/>
      <c r="M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</row>
  </sheetData>
  <sheetProtection sheet="1" autoFilter="0" formatColumns="0" formatRows="0" objects="1" scenarios="1" spinCount="100000" saltValue="pCToAlL0uiH3Ck6V7PKiiZfE1/PK1lcnVrqcBdOwBCuS/T0wZSYFhgZy2QRHljvTrziImmP6Amc9IbforWfNWg==" hashValue="ckcAAiIp6FfESM5rGtEZuV41yQTLbEL/1bY08rYPR4id+yZXTiSiJPPuT6tMbyFVilfU71QIzv7oJtKyZe7P8A==" algorithmName="SHA-512" password="CC35"/>
  <autoFilter ref="C122:K189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dataValidations count="2">
    <dataValidation type="list" allowBlank="1" showInputMessage="1" showErrorMessage="1" error="Povolené sú hodnoty K, M." sqref="D180:D190">
      <formula1>"K, M"</formula1>
    </dataValidation>
    <dataValidation type="list" allowBlank="1" showInputMessage="1" showErrorMessage="1" error="Povolené sú hodnoty základná, znížená, nulová." sqref="N180:N190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MARIAN-THINK\Marian</dc:creator>
  <cp:lastModifiedBy>MARIAN-THINK\Marian</cp:lastModifiedBy>
  <dcterms:created xsi:type="dcterms:W3CDTF">2024-07-17T06:55:09Z</dcterms:created>
  <dcterms:modified xsi:type="dcterms:W3CDTF">2024-07-17T06:55:10Z</dcterms:modified>
</cp:coreProperties>
</file>